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8-26 - Stavební úpravy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'2018-26 - Stavební úpravy...'!$C$4:$Q$70,'2018-26 - Stavební úpravy...'!$C$76:$Q$111,'2018-26 - Stavební úpravy...'!$C$117:$Q$297</definedName>
    <definedName name="_xlnm.Print_Titles" localSheetId="1">'2018-26 - Stavební úpravy...'!$126:$126</definedName>
  </definedNames>
  <calcPr/>
</workbook>
</file>

<file path=xl/calcChain.xml><?xml version="1.0" encoding="utf-8"?>
<calcChain xmlns="http://schemas.openxmlformats.org/spreadsheetml/2006/main">
  <c i="1" r="AY88"/>
  <c r="AX88"/>
  <c i="2" r="BI297"/>
  <c r="BH297"/>
  <c r="BG297"/>
  <c r="BF297"/>
  <c r="BK297"/>
  <c r="N297"/>
  <c r="BE297"/>
  <c r="BI296"/>
  <c r="BH296"/>
  <c r="BG296"/>
  <c r="BF296"/>
  <c r="BK296"/>
  <c r="N296"/>
  <c r="BE296"/>
  <c r="BI295"/>
  <c r="BH295"/>
  <c r="BG295"/>
  <c r="BF295"/>
  <c r="BK295"/>
  <c r="N295"/>
  <c r="BE295"/>
  <c r="BI294"/>
  <c r="BH294"/>
  <c r="BG294"/>
  <c r="BF294"/>
  <c r="BK294"/>
  <c r="N294"/>
  <c r="BE294"/>
  <c r="BI293"/>
  <c r="BH293"/>
  <c r="BG293"/>
  <c r="BF293"/>
  <c r="BK293"/>
  <c r="BK292"/>
  <c r="N292"/>
  <c r="N293"/>
  <c r="BE293"/>
  <c r="N101"/>
  <c r="BI291"/>
  <c r="BH291"/>
  <c r="BG291"/>
  <c r="BF291"/>
  <c r="AA291"/>
  <c r="Y291"/>
  <c r="W291"/>
  <c r="BK291"/>
  <c r="N291"/>
  <c r="BE291"/>
  <c r="BI290"/>
  <c r="BH290"/>
  <c r="BG290"/>
  <c r="BF290"/>
  <c r="AA290"/>
  <c r="Y290"/>
  <c r="W290"/>
  <c r="BK290"/>
  <c r="N290"/>
  <c r="BE290"/>
  <c r="BI289"/>
  <c r="BH289"/>
  <c r="BG289"/>
  <c r="BF289"/>
  <c r="AA289"/>
  <c r="AA288"/>
  <c r="AA287"/>
  <c r="Y289"/>
  <c r="Y288"/>
  <c r="Y287"/>
  <c r="W289"/>
  <c r="W288"/>
  <c r="W287"/>
  <c r="BK289"/>
  <c r="BK288"/>
  <c r="N288"/>
  <c r="BK287"/>
  <c r="N287"/>
  <c r="N289"/>
  <c r="BE289"/>
  <c r="N100"/>
  <c r="N99"/>
  <c r="BI286"/>
  <c r="BH286"/>
  <c r="BG286"/>
  <c r="BF286"/>
  <c r="AA286"/>
  <c r="Y286"/>
  <c r="W286"/>
  <c r="BK286"/>
  <c r="N286"/>
  <c r="BE286"/>
  <c r="BI285"/>
  <c r="BH285"/>
  <c r="BG285"/>
  <c r="BF285"/>
  <c r="AA285"/>
  <c r="Y285"/>
  <c r="W285"/>
  <c r="BK285"/>
  <c r="N285"/>
  <c r="BE285"/>
  <c r="BI282"/>
  <c r="BH282"/>
  <c r="BG282"/>
  <c r="BF282"/>
  <c r="AA282"/>
  <c r="AA281"/>
  <c r="Y282"/>
  <c r="Y281"/>
  <c r="W282"/>
  <c r="W281"/>
  <c r="BK282"/>
  <c r="BK281"/>
  <c r="N281"/>
  <c r="N282"/>
  <c r="BE282"/>
  <c r="N98"/>
  <c r="BI280"/>
  <c r="BH280"/>
  <c r="BG280"/>
  <c r="BF280"/>
  <c r="AA280"/>
  <c r="Y280"/>
  <c r="W280"/>
  <c r="BK280"/>
  <c r="N280"/>
  <c r="BE280"/>
  <c r="BI279"/>
  <c r="BH279"/>
  <c r="BG279"/>
  <c r="BF279"/>
  <c r="AA279"/>
  <c r="Y279"/>
  <c r="W279"/>
  <c r="BK279"/>
  <c r="N279"/>
  <c r="BE279"/>
  <c r="BI276"/>
  <c r="BH276"/>
  <c r="BG276"/>
  <c r="BF276"/>
  <c r="AA276"/>
  <c r="Y276"/>
  <c r="W276"/>
  <c r="BK276"/>
  <c r="N276"/>
  <c r="BE276"/>
  <c r="BI275"/>
  <c r="BH275"/>
  <c r="BG275"/>
  <c r="BF275"/>
  <c r="AA275"/>
  <c r="Y275"/>
  <c r="W275"/>
  <c r="BK275"/>
  <c r="N275"/>
  <c r="BE275"/>
  <c r="BI274"/>
  <c r="BH274"/>
  <c r="BG274"/>
  <c r="BF274"/>
  <c r="AA274"/>
  <c r="Y274"/>
  <c r="W274"/>
  <c r="BK274"/>
  <c r="N274"/>
  <c r="BE274"/>
  <c r="BI268"/>
  <c r="BH268"/>
  <c r="BG268"/>
  <c r="BF268"/>
  <c r="AA268"/>
  <c r="AA267"/>
  <c r="Y268"/>
  <c r="Y267"/>
  <c r="W268"/>
  <c r="W267"/>
  <c r="BK268"/>
  <c r="BK267"/>
  <c r="N267"/>
  <c r="N268"/>
  <c r="BE268"/>
  <c r="N97"/>
  <c r="BI266"/>
  <c r="BH266"/>
  <c r="BG266"/>
  <c r="BF266"/>
  <c r="AA266"/>
  <c r="AA265"/>
  <c r="Y266"/>
  <c r="Y265"/>
  <c r="W266"/>
  <c r="W265"/>
  <c r="BK266"/>
  <c r="BK265"/>
  <c r="N265"/>
  <c r="N266"/>
  <c r="BE266"/>
  <c r="N96"/>
  <c r="BI264"/>
  <c r="BH264"/>
  <c r="BG264"/>
  <c r="BF264"/>
  <c r="AA264"/>
  <c r="AA263"/>
  <c r="Y264"/>
  <c r="Y263"/>
  <c r="W264"/>
  <c r="W263"/>
  <c r="BK264"/>
  <c r="BK263"/>
  <c r="N263"/>
  <c r="N264"/>
  <c r="BE264"/>
  <c r="N95"/>
  <c r="BI255"/>
  <c r="BH255"/>
  <c r="BG255"/>
  <c r="BF255"/>
  <c r="AA255"/>
  <c r="Y255"/>
  <c r="W255"/>
  <c r="BK255"/>
  <c r="N255"/>
  <c r="BE255"/>
  <c r="BI254"/>
  <c r="BH254"/>
  <c r="BG254"/>
  <c r="BF254"/>
  <c r="AA254"/>
  <c r="Y254"/>
  <c r="W254"/>
  <c r="BK254"/>
  <c r="N254"/>
  <c r="BE254"/>
  <c r="BI248"/>
  <c r="BH248"/>
  <c r="BG248"/>
  <c r="BF248"/>
  <c r="AA248"/>
  <c r="AA247"/>
  <c r="Y248"/>
  <c r="Y247"/>
  <c r="W248"/>
  <c r="W247"/>
  <c r="BK248"/>
  <c r="BK247"/>
  <c r="N247"/>
  <c r="N248"/>
  <c r="BE248"/>
  <c r="N94"/>
  <c r="BI243"/>
  <c r="BH243"/>
  <c r="BG243"/>
  <c r="BF243"/>
  <c r="AA243"/>
  <c r="Y243"/>
  <c r="W243"/>
  <c r="BK243"/>
  <c r="N243"/>
  <c r="BE243"/>
  <c r="BI242"/>
  <c r="BH242"/>
  <c r="BG242"/>
  <c r="BF242"/>
  <c r="AA242"/>
  <c r="AA241"/>
  <c r="Y242"/>
  <c r="Y241"/>
  <c r="W242"/>
  <c r="W241"/>
  <c r="BK242"/>
  <c r="BK241"/>
  <c r="N241"/>
  <c r="N242"/>
  <c r="BE242"/>
  <c r="N93"/>
  <c r="BI240"/>
  <c r="BH240"/>
  <c r="BG240"/>
  <c r="BF240"/>
  <c r="AA240"/>
  <c r="Y240"/>
  <c r="W240"/>
  <c r="BK240"/>
  <c r="N240"/>
  <c r="BE240"/>
  <c r="BI239"/>
  <c r="BH239"/>
  <c r="BG239"/>
  <c r="BF239"/>
  <c r="AA239"/>
  <c r="AA238"/>
  <c r="Y239"/>
  <c r="Y238"/>
  <c r="W239"/>
  <c r="W238"/>
  <c r="BK239"/>
  <c r="BK238"/>
  <c r="N238"/>
  <c r="N239"/>
  <c r="BE239"/>
  <c r="N92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/>
  <c r="BI231"/>
  <c r="BH231"/>
  <c r="BG231"/>
  <c r="BF231"/>
  <c r="AA231"/>
  <c r="Y231"/>
  <c r="W231"/>
  <c r="BK231"/>
  <c r="N231"/>
  <c r="BE231"/>
  <c r="BI229"/>
  <c r="BH229"/>
  <c r="BG229"/>
  <c r="BF229"/>
  <c r="AA229"/>
  <c r="Y229"/>
  <c r="W229"/>
  <c r="BK229"/>
  <c r="N229"/>
  <c r="BE229"/>
  <c r="BI227"/>
  <c r="BH227"/>
  <c r="BG227"/>
  <c r="BF227"/>
  <c r="AA227"/>
  <c r="Y227"/>
  <c r="W227"/>
  <c r="BK227"/>
  <c r="N227"/>
  <c r="BE227"/>
  <c r="BI225"/>
  <c r="BH225"/>
  <c r="BG225"/>
  <c r="BF225"/>
  <c r="AA225"/>
  <c r="Y225"/>
  <c r="W225"/>
  <c r="BK225"/>
  <c r="N225"/>
  <c r="BE225"/>
  <c r="BI223"/>
  <c r="BH223"/>
  <c r="BG223"/>
  <c r="BF223"/>
  <c r="AA223"/>
  <c r="Y223"/>
  <c r="W223"/>
  <c r="BK223"/>
  <c r="N223"/>
  <c r="BE223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1"/>
  <c r="BH211"/>
  <c r="BG211"/>
  <c r="BF211"/>
  <c r="AA211"/>
  <c r="Y211"/>
  <c r="W211"/>
  <c r="BK211"/>
  <c r="N211"/>
  <c r="BE211"/>
  <c r="BI208"/>
  <c r="BH208"/>
  <c r="BG208"/>
  <c r="BF208"/>
  <c r="AA208"/>
  <c r="AA207"/>
  <c r="Y208"/>
  <c r="Y207"/>
  <c r="W208"/>
  <c r="W207"/>
  <c r="BK208"/>
  <c r="BK207"/>
  <c r="N207"/>
  <c r="N208"/>
  <c r="BE208"/>
  <c r="N91"/>
  <c r="BI206"/>
  <c r="BH206"/>
  <c r="BG206"/>
  <c r="BF206"/>
  <c r="AA206"/>
  <c r="Y206"/>
  <c r="W206"/>
  <c r="BK206"/>
  <c r="N206"/>
  <c r="BE206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198"/>
  <c r="BH198"/>
  <c r="BG198"/>
  <c r="BF198"/>
  <c r="AA198"/>
  <c r="Y198"/>
  <c r="W198"/>
  <c r="BK198"/>
  <c r="N198"/>
  <c r="BE198"/>
  <c r="BI188"/>
  <c r="BH188"/>
  <c r="BG188"/>
  <c r="BF188"/>
  <c r="AA188"/>
  <c r="Y188"/>
  <c r="W188"/>
  <c r="BK188"/>
  <c r="N188"/>
  <c r="BE188"/>
  <c r="BI180"/>
  <c r="BH180"/>
  <c r="BG180"/>
  <c r="BF180"/>
  <c r="AA180"/>
  <c r="Y180"/>
  <c r="W180"/>
  <c r="BK180"/>
  <c r="N180"/>
  <c r="BE180"/>
  <c r="BI174"/>
  <c r="BH174"/>
  <c r="BG174"/>
  <c r="BF174"/>
  <c r="AA174"/>
  <c r="Y174"/>
  <c r="W174"/>
  <c r="BK174"/>
  <c r="N174"/>
  <c r="BE174"/>
  <c r="BI173"/>
  <c r="BH173"/>
  <c r="BG173"/>
  <c r="BF173"/>
  <c r="AA173"/>
  <c r="Y173"/>
  <c r="W173"/>
  <c r="BK173"/>
  <c r="N173"/>
  <c r="BE173"/>
  <c r="BI170"/>
  <c r="BH170"/>
  <c r="BG170"/>
  <c r="BF170"/>
  <c r="AA170"/>
  <c r="Y170"/>
  <c r="W170"/>
  <c r="BK170"/>
  <c r="N170"/>
  <c r="BE170"/>
  <c r="BI167"/>
  <c r="BH167"/>
  <c r="BG167"/>
  <c r="BF167"/>
  <c r="AA167"/>
  <c r="Y167"/>
  <c r="W167"/>
  <c r="BK167"/>
  <c r="N167"/>
  <c r="BE167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AA155"/>
  <c r="Y156"/>
  <c r="Y155"/>
  <c r="W156"/>
  <c r="W155"/>
  <c r="BK156"/>
  <c r="BK155"/>
  <c r="N155"/>
  <c r="N156"/>
  <c r="BE156"/>
  <c r="N90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2"/>
  <c r="BH142"/>
  <c r="BG142"/>
  <c r="BF142"/>
  <c r="AA142"/>
  <c r="Y142"/>
  <c r="W142"/>
  <c r="BK142"/>
  <c r="N142"/>
  <c r="BE142"/>
  <c r="BI134"/>
  <c r="BH134"/>
  <c r="BG134"/>
  <c r="BF134"/>
  <c r="AA134"/>
  <c r="Y134"/>
  <c r="W134"/>
  <c r="BK134"/>
  <c r="N134"/>
  <c r="BE134"/>
  <c r="BI130"/>
  <c r="BH130"/>
  <c r="BG130"/>
  <c r="BF130"/>
  <c r="AA130"/>
  <c r="AA129"/>
  <c r="AA128"/>
  <c r="AA127"/>
  <c r="Y130"/>
  <c r="Y129"/>
  <c r="Y128"/>
  <c r="Y127"/>
  <c r="W130"/>
  <c r="W129"/>
  <c r="W128"/>
  <c r="W127"/>
  <c i="1" r="AU88"/>
  <c i="2" r="BK130"/>
  <c r="BK129"/>
  <c r="N129"/>
  <c r="BK128"/>
  <c r="N128"/>
  <c r="BK127"/>
  <c r="N127"/>
  <c r="N87"/>
  <c r="N130"/>
  <c r="BE130"/>
  <c r="N89"/>
  <c r="N88"/>
  <c r="F121"/>
  <c r="F119"/>
  <c r="BI109"/>
  <c r="BH109"/>
  <c r="BG109"/>
  <c r="BF109"/>
  <c r="N109"/>
  <c r="BE10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H35"/>
  <c i="1" r="BD88"/>
  <c i="2" r="BH104"/>
  <c r="H34"/>
  <c i="1" r="BC88"/>
  <c i="2" r="BG104"/>
  <c r="H33"/>
  <c i="1" r="BB88"/>
  <c i="2" r="BF104"/>
  <c r="M32"/>
  <c i="1" r="AW88"/>
  <c i="2" r="H32"/>
  <c i="1" r="BA88"/>
  <c i="2" r="N104"/>
  <c r="N103"/>
  <c r="L111"/>
  <c r="BE104"/>
  <c r="M31"/>
  <c i="1" r="AV88"/>
  <c i="2" r="H31"/>
  <c i="1" r="AZ88"/>
  <c i="2" r="M27"/>
  <c i="1" r="AS88"/>
  <c i="2" r="M26"/>
  <c r="F80"/>
  <c r="F78"/>
  <c r="M29"/>
  <c i="1" r="AG88"/>
  <c i="2" r="L37"/>
  <c r="O20"/>
  <c r="E20"/>
  <c r="M124"/>
  <c r="M83"/>
  <c r="O19"/>
  <c r="O17"/>
  <c r="E17"/>
  <c r="M123"/>
  <c r="M82"/>
  <c r="O16"/>
  <c r="O14"/>
  <c r="E14"/>
  <c r="F124"/>
  <c r="F83"/>
  <c r="O13"/>
  <c r="O11"/>
  <c r="E11"/>
  <c r="F123"/>
  <c r="F82"/>
  <c r="O10"/>
  <c r="O8"/>
  <c r="M121"/>
  <c r="M80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<sst xmlns="http://schemas.openxmlformats.org/spreadsheetml/2006/main">
  <si>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</si>
  <si>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</si>
  <si>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</si>
  <si>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</si>
  <si>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</si>
  <si>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</si>
  <si>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</si>
  <si>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</si>
  <si>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</si>
  <si>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</si>
  <si>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</si>
  <si>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</si>
  <si>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</si>
  <si>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</si>
  <si>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</si>
  <si>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</si>
  <si>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</si>
  <si>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2018-26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</si>
  <si>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</si>
  <si>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</si>
  <si>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Stavební úpravy a přístavba skladu soli p.č.1496/7 v kú. Humpolec</t>
  </si>
  <si>
    <t>JKSO:</t>
  </si>
  <si>
    <t/>
  </si>
  <si>
    <t>CC-CZ:</t>
  </si>
  <si>
    <t>Místo:</t>
  </si>
  <si>
    <t xml:space="preserve"> </t>
  </si>
  <si>
    <t>Datum:</t>
  </si>
  <si>
    <t>2. 5. 2018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</si>
  <si>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</si>
  <si>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</si>
  <si>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</si>
  <si>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</si>
  <si>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</si>
  <si>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</si>
  <si>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</si>
  <si>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</si>
  <si>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</si>
  <si>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</si>
  <si>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</si>
  <si>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</si>
  <si>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</si>
  <si>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</si>
  <si>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</si>
  <si>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</si>
  <si>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</si>
  <si>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</si>
  <si>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</si>
  <si>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</si>
  <si>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</si>
  <si>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</si>
  <si>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</si>
  <si>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</si>
  <si>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</si>
  <si>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</si>
  <si>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</si>
  <si>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</si>
  <si>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</si>
  <si>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</si>
  <si>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</si>
  <si>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</si>
  <si>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</si>
  <si>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</si>
  <si>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</si>
  <si>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</si>
  <si>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</si>
  <si>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</si>
  <si>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</si>
  <si>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</si>
  <si>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</si>
  <si>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</si>
  <si>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</si>
  <si>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</si>
  <si>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</si>
  <si>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</si>
  <si>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</si>
  <si>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</si>
  <si>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</si>
  <si>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</si>
  <si>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{10d61b78-e783-4d8e-98e7-0106a949c4f0}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</si>
  <si>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</si>
  <si>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</si>
  <si>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</si>
  <si>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</si>
  <si>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</si>
  <si>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</si>
  <si>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</si>
  <si>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</si>
  <si>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</si>
  <si>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</si>
  <si>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</si>
  <si>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</si>
  <si>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</si>
  <si>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</si>
  <si>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</si>
  <si>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</si>
  <si>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</si>
  <si>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</si>
  <si>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</si>
  <si>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</si>
  <si>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</si>
  <si>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</si>
  <si>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</si>
  <si>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</si>
  <si>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</si>
  <si>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</si>
  <si>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</si>
  <si>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 Zemní práce</t>
  </si>
  <si>
    <t xml:space="preserve">    2 -  Zakládání</t>
  </si>
  <si>
    <t xml:space="preserve">    3 -  Svislé a kompletní konstrukce</t>
  </si>
  <si>
    <t xml:space="preserve">    4 -  Vodorovné konstrukce</t>
  </si>
  <si>
    <t xml:space="preserve">    5 -  Komunikace</t>
  </si>
  <si>
    <t xml:space="preserve">    6 -  Úpravy povrchů, podlahy a osazování výplní</t>
  </si>
  <si>
    <t xml:space="preserve">    9 -  Ostatní konstrukce a práce-bourání</t>
  </si>
  <si>
    <t xml:space="preserve">    998 - Přesun hmot</t>
  </si>
  <si>
    <t>711 - Izolace proti vodě, vlhkosti a plynům</t>
  </si>
  <si>
    <t>764 - Konstrukce klempířské</t>
  </si>
  <si>
    <t>PSV - Práce a dodávky PSV</t>
  </si>
  <si>
    <t xml:space="preserve">    767 - Konstrukce zámečnické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</si>
  <si>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</si>
  <si>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</si>
  <si>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</si>
  <si>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</si>
  <si>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</si>
  <si>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</si>
  <si>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</si>
  <si>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</si>
  <si>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</si>
  <si>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</si>
  <si>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</si>
  <si>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</si>
  <si>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</si>
  <si>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</si>
  <si>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</si>
  <si>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</si>
  <si>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</si>
  <si>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</si>
  <si>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</si>
  <si>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</si>
  <si>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</si>
  <si>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</si>
  <si>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</si>
  <si>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</si>
  <si>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</si>
  <si>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</si>
  <si>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121101101</t>
  </si>
  <si>
    <t>Sejmutí ornice s přemístěním na vzdálenost do 50 m</t>
  </si>
  <si>
    <t>m3</t>
  </si>
  <si>
    <t>4</t>
  </si>
  <si>
    <t>933609258</t>
  </si>
  <si>
    <t>0,2*5*15,5</t>
  </si>
  <si>
    <t>VV</t>
  </si>
  <si>
    <t>Součet</t>
  </si>
  <si>
    <t>122201101</t>
  </si>
  <si>
    <t>Odkopávky a prokopávky nezapažené v hornině tř. 3 objem do 100 m3</t>
  </si>
  <si>
    <t>301610025</t>
  </si>
  <si>
    <t>(6,89*5,3+3*2,3+11,689*2,1+1,711*0,6+1,2*0,4/2+2,15*0,8/2)*0,4</t>
  </si>
  <si>
    <t>3</t>
  </si>
  <si>
    <t>132201201</t>
  </si>
  <si>
    <t>Hloubení rýh š do 2000 mm v hornině tř. 3 objemu do 100 m3</t>
  </si>
  <si>
    <t>-1836311877</t>
  </si>
  <si>
    <t>0,8*0,8*5,02</t>
  </si>
  <si>
    <t>132201209</t>
  </si>
  <si>
    <t>Příplatek za lepivost k hloubení rýh š do 2000 mm v hornině tř. 3</t>
  </si>
  <si>
    <t>1156504103</t>
  </si>
  <si>
    <t>5</t>
  </si>
  <si>
    <t>162201101</t>
  </si>
  <si>
    <t>Vodorovné přemístění do 20 m výkopku/sypaniny z horniny tř. 1 až 4</t>
  </si>
  <si>
    <t>-466555770</t>
  </si>
  <si>
    <t>6</t>
  </si>
  <si>
    <t>162601102</t>
  </si>
  <si>
    <t>Vodorovné přemístění do 5000 m výkopku/sypaniny z horniny tř. 1 až 4</t>
  </si>
  <si>
    <t>596453850</t>
  </si>
  <si>
    <t>7</t>
  </si>
  <si>
    <t>167101102</t>
  </si>
  <si>
    <t>Nakládání výkopku z hornin tř. 1 až 4 přes 100 m3</t>
  </si>
  <si>
    <t>-1084022913</t>
  </si>
  <si>
    <t>8</t>
  </si>
  <si>
    <t>171201201</t>
  </si>
  <si>
    <t>Uložení sypaniny na skládky</t>
  </si>
  <si>
    <t>-219537105</t>
  </si>
  <si>
    <t>9</t>
  </si>
  <si>
    <t>175101201</t>
  </si>
  <si>
    <t>Obsypání objektu nad přilehlým původním terénem sypaninou bez prohození sítem, uloženou do 3 m</t>
  </si>
  <si>
    <t>2025043625</t>
  </si>
  <si>
    <t>10</t>
  </si>
  <si>
    <t>181951102</t>
  </si>
  <si>
    <t>Úprava pláně v hornině tř. 1 až 4 se zhutněním</t>
  </si>
  <si>
    <t>m2</t>
  </si>
  <si>
    <t>1709631087</t>
  </si>
  <si>
    <t>5,022*15,067+15,67*4,11/2</t>
  </si>
  <si>
    <t>11</t>
  </si>
  <si>
    <t>27-1</t>
  </si>
  <si>
    <t>Zemnící páska -dle PD</t>
  </si>
  <si>
    <t>kpl</t>
  </si>
  <si>
    <t>197546433</t>
  </si>
  <si>
    <t>12</t>
  </si>
  <si>
    <t>27-2</t>
  </si>
  <si>
    <t xml:space="preserve">M+D trnů d=20-40 mm po 1,0 m - dle PD </t>
  </si>
  <si>
    <t>ks</t>
  </si>
  <si>
    <t>-906367215</t>
  </si>
  <si>
    <t>13</t>
  </si>
  <si>
    <t>271532212</t>
  </si>
  <si>
    <t>Podsyp pod základové konstrukce se zhutněním z hrubého kameniva frakce 16 až 32 mm</t>
  </si>
  <si>
    <t>-639360664</t>
  </si>
  <si>
    <t>0,1*(13,117*3,59)</t>
  </si>
  <si>
    <t>0,1*(3,4*11,206/2)</t>
  </si>
  <si>
    <t>0,1*(0,6*1,711)</t>
  </si>
  <si>
    <t>0,1*(0,2*0,65/2)</t>
  </si>
  <si>
    <t>Mezisoučet- podsyp pod podkladní beton desku</t>
  </si>
  <si>
    <t>43,832*0,25</t>
  </si>
  <si>
    <t>Mezisoučet - podsyp pod ŽB patu</t>
  </si>
  <si>
    <t>14</t>
  </si>
  <si>
    <t>274313511</t>
  </si>
  <si>
    <t>Základové pásy z betonu tř. C 12/15</t>
  </si>
  <si>
    <t>747652261</t>
  </si>
  <si>
    <t>0,7*(0,6*5,022)</t>
  </si>
  <si>
    <t>274351121</t>
  </si>
  <si>
    <t>Zřízení bednění základových pasů rovného</t>
  </si>
  <si>
    <t>-1394772881</t>
  </si>
  <si>
    <t>0,7*5,022*2</t>
  </si>
  <si>
    <t>16</t>
  </si>
  <si>
    <t>274351122</t>
  </si>
  <si>
    <t>Odstranění bednění základových pasů rovného</t>
  </si>
  <si>
    <t>-2116199958</t>
  </si>
  <si>
    <t>17</t>
  </si>
  <si>
    <t>273313511</t>
  </si>
  <si>
    <t>Základové desky z betonu tř. C 12/15 - podkladní beton</t>
  </si>
  <si>
    <t>451313091</t>
  </si>
  <si>
    <t>18</t>
  </si>
  <si>
    <t>273362021</t>
  </si>
  <si>
    <t>Výztuž základových desek svařovanými sítěmi Kari</t>
  </si>
  <si>
    <t>t</t>
  </si>
  <si>
    <t>-553457268</t>
  </si>
  <si>
    <t>(13,117*3,59)</t>
  </si>
  <si>
    <t>(3,4*11,206/2)</t>
  </si>
  <si>
    <t>(0,6*1,711)</t>
  </si>
  <si>
    <t>(0,2*0,65/2)</t>
  </si>
  <si>
    <t>Mezisoučet - plocha</t>
  </si>
  <si>
    <t>67,232*0,00303</t>
  </si>
  <si>
    <t>Mezisoučet</t>
  </si>
  <si>
    <t>19</t>
  </si>
  <si>
    <t>273322611.1</t>
  </si>
  <si>
    <t>Základy z betonu železového (bez výztuže) desky z betonu se zvýšenými nároky na prostředí tř. C 30/37 - pata</t>
  </si>
  <si>
    <t>-1124852687</t>
  </si>
  <si>
    <t>9,335*2,2</t>
  </si>
  <si>
    <t>0,6*2,2/2</t>
  </si>
  <si>
    <t>1,75*11,681</t>
  </si>
  <si>
    <t>((1,85+1,6)/2*0,6)</t>
  </si>
  <si>
    <t>0,622*1,6/2</t>
  </si>
  <si>
    <t>43,832*0,3</t>
  </si>
  <si>
    <t>20</t>
  </si>
  <si>
    <t>279322512.1</t>
  </si>
  <si>
    <t>Základová zeď ze ŽB odolného proti agresivnímu prostředí tř. C 30/37 bez výztuže- pata</t>
  </si>
  <si>
    <t>1265994759</t>
  </si>
  <si>
    <t>0,2*4,05*(16,6+9,935)</t>
  </si>
  <si>
    <t>(0,4*1,35/2)*(16,6+9,935)</t>
  </si>
  <si>
    <t>273361821.1</t>
  </si>
  <si>
    <t>Výztuž základové paty betonářskou ocelí 10 505 (R)</t>
  </si>
  <si>
    <t>-1091275333</t>
  </si>
  <si>
    <t>22</t>
  </si>
  <si>
    <t>279351121.1</t>
  </si>
  <si>
    <t>Zřízení oboustranného bednění základové paty</t>
  </si>
  <si>
    <t>-1298935548</t>
  </si>
  <si>
    <t>4,35*(16,6+9,935)*2</t>
  </si>
  <si>
    <t>23</t>
  </si>
  <si>
    <t>279351122.1</t>
  </si>
  <si>
    <t>Odstranění oboustranného bednění základové paty</t>
  </si>
  <si>
    <t>4113763</t>
  </si>
  <si>
    <t>24</t>
  </si>
  <si>
    <t>317321611</t>
  </si>
  <si>
    <t>Překlad ze ŽB tř. C 30/37</t>
  </si>
  <si>
    <t>2128140088</t>
  </si>
  <si>
    <t>0,2*0,25*4,3</t>
  </si>
  <si>
    <t>25</t>
  </si>
  <si>
    <t>317351101</t>
  </si>
  <si>
    <t xml:space="preserve">Zřízení bednění  překladů</t>
  </si>
  <si>
    <t>-1228900741</t>
  </si>
  <si>
    <t>4,3*2*0,25</t>
  </si>
  <si>
    <t>4*0,2</t>
  </si>
  <si>
    <t>26</t>
  </si>
  <si>
    <t>317351102</t>
  </si>
  <si>
    <t xml:space="preserve">Odstranění bednění  překladů</t>
  </si>
  <si>
    <t>1734356223</t>
  </si>
  <si>
    <t>27</t>
  </si>
  <si>
    <t>317361821</t>
  </si>
  <si>
    <t>Výztuž překladů a říms z betonářské oceli 10 505</t>
  </si>
  <si>
    <t>-780114367</t>
  </si>
  <si>
    <t>28</t>
  </si>
  <si>
    <t>337171321</t>
  </si>
  <si>
    <t>Montáž nosné ocelové kce skladovací haly v do 12 m rozpětí vazníků do 12 m</t>
  </si>
  <si>
    <t>-1321278053</t>
  </si>
  <si>
    <t>(9,8+8+6,25+5,3)*0,0361"Vaznice IPE270"</t>
  </si>
  <si>
    <t>(1,8*2+2,02+2,39+1,925*2)*0,0138"Sloupky jekl 120/120/4</t>
  </si>
  <si>
    <t>(0,9*8)*0,00728"Pásky jekl80/80/3"</t>
  </si>
  <si>
    <t>42*0,00541"větrování L 70/5"</t>
  </si>
  <si>
    <t>29</t>
  </si>
  <si>
    <t>M</t>
  </si>
  <si>
    <t>13010758</t>
  </si>
  <si>
    <t>ocel profilová IPE 270 jakost 11 375</t>
  </si>
  <si>
    <t>227762409</t>
  </si>
  <si>
    <t>30</t>
  </si>
  <si>
    <t>14550270</t>
  </si>
  <si>
    <t>profil ocelový čtvercový svařovaný 120x120x4mm</t>
  </si>
  <si>
    <t>375778165</t>
  </si>
  <si>
    <t>31</t>
  </si>
  <si>
    <t>14550266</t>
  </si>
  <si>
    <t>profil ocelový čtvercový svařovaný 80x80x3mm</t>
  </si>
  <si>
    <t>1922108425</t>
  </si>
  <si>
    <t>32</t>
  </si>
  <si>
    <t>15411140</t>
  </si>
  <si>
    <t>profil ocelový L 70/5</t>
  </si>
  <si>
    <t>591243001</t>
  </si>
  <si>
    <t>33</t>
  </si>
  <si>
    <t>342171112</t>
  </si>
  <si>
    <t>Montáž opláštění stěn ocelových kcí z tvarovaných ocelových plechů šroubovaných budov v do 12 m</t>
  </si>
  <si>
    <t>-871743614</t>
  </si>
  <si>
    <t>(1,936+0,25)*5,022</t>
  </si>
  <si>
    <t>(1,810+0,36)*9,6</t>
  </si>
  <si>
    <t>16,130*2</t>
  </si>
  <si>
    <t>34</t>
  </si>
  <si>
    <t>15485126.1</t>
  </si>
  <si>
    <t xml:space="preserve">profil trapézový  TR150/250/0,75 pozink tl.plechu </t>
  </si>
  <si>
    <t>-1932581886</t>
  </si>
  <si>
    <t>35</t>
  </si>
  <si>
    <t>346-1</t>
  </si>
  <si>
    <t>M+D provětrávacích žaluzií</t>
  </si>
  <si>
    <t>656473545</t>
  </si>
  <si>
    <t>36</t>
  </si>
  <si>
    <t>444171112</t>
  </si>
  <si>
    <t>Montáž krytiny ocelových střech z tvarovaných ocelových plechů šroubovaných budov v do 12 m</t>
  </si>
  <si>
    <t>263200508</t>
  </si>
  <si>
    <t>37</t>
  </si>
  <si>
    <t>970478031</t>
  </si>
  <si>
    <t>38</t>
  </si>
  <si>
    <t>573231108</t>
  </si>
  <si>
    <t xml:space="preserve">Postřik živičný spojovací </t>
  </si>
  <si>
    <t>-61756132</t>
  </si>
  <si>
    <t>39</t>
  </si>
  <si>
    <t>577165131.1</t>
  </si>
  <si>
    <t xml:space="preserve">Asfaltový beton  ACO  tl 70 mm - dle PD</t>
  </si>
  <si>
    <t>1891316190</t>
  </si>
  <si>
    <t>(5,15*15)</t>
  </si>
  <si>
    <t>(3,9*15/2)</t>
  </si>
  <si>
    <t>40</t>
  </si>
  <si>
    <t>631311123</t>
  </si>
  <si>
    <t>Mazanina tl do 120 mm z betonu prostého tř. C 12/15</t>
  </si>
  <si>
    <t>96390360</t>
  </si>
  <si>
    <t>41</t>
  </si>
  <si>
    <t>631319173</t>
  </si>
  <si>
    <t>Příplatek k mazanině tl do 120 mm za stržení povrchu spodní vrstvy před vložením výztuže</t>
  </si>
  <si>
    <t>1141498913</t>
  </si>
  <si>
    <t>42</t>
  </si>
  <si>
    <t>631362021</t>
  </si>
  <si>
    <t>Výztuž mazanin svařovanými sítěmi Kari</t>
  </si>
  <si>
    <t>-455882390</t>
  </si>
  <si>
    <t>43</t>
  </si>
  <si>
    <t>949101112</t>
  </si>
  <si>
    <t>Lešení pomocné pro objekty pozemních staveb s lešeňovou podlahou v do 3,5 m zatížení do 150 kg/m2</t>
  </si>
  <si>
    <t>-2026887373</t>
  </si>
  <si>
    <t>44</t>
  </si>
  <si>
    <t>998012022</t>
  </si>
  <si>
    <t>Přesun hmot pro budovy monolitické v do 12 m</t>
  </si>
  <si>
    <t>1795059733</t>
  </si>
  <si>
    <t>45</t>
  </si>
  <si>
    <t>711141559</t>
  </si>
  <si>
    <t>Provedení izolace proti zemní vlhkosti pásy přitavením vodorovné NAIP</t>
  </si>
  <si>
    <t>1730258231</t>
  </si>
  <si>
    <t>46</t>
  </si>
  <si>
    <t>28342411.1</t>
  </si>
  <si>
    <t xml:space="preserve">fólie PVC  tl 1,5 mm</t>
  </si>
  <si>
    <t>2131852865</t>
  </si>
  <si>
    <t>47</t>
  </si>
  <si>
    <t>28329217</t>
  </si>
  <si>
    <t>textilní ochrana PVC folie šířka 1,50 m - 2x</t>
  </si>
  <si>
    <t>1621298033</t>
  </si>
  <si>
    <t>48</t>
  </si>
  <si>
    <t>711192201</t>
  </si>
  <si>
    <t>Provedení izolace proti zemní vlhkosti hydroizolační stěrkou svislé na betonu, 2 vrstvy</t>
  </si>
  <si>
    <t>146722153</t>
  </si>
  <si>
    <t>4,05*(16,6+9,935)</t>
  </si>
  <si>
    <t>49</t>
  </si>
  <si>
    <t>24617152</t>
  </si>
  <si>
    <t xml:space="preserve">hmota nátěrová (nástřik)  bitumenová</t>
  </si>
  <si>
    <t>litr</t>
  </si>
  <si>
    <t>-512009183</t>
  </si>
  <si>
    <t>50</t>
  </si>
  <si>
    <t>998711202</t>
  </si>
  <si>
    <t>Přesun hmot procentní pro izolace proti vodě, vlhkosti a plynům v objektech v do 12 m</t>
  </si>
  <si>
    <t>%</t>
  </si>
  <si>
    <t>688599760</t>
  </si>
  <si>
    <t>51</t>
  </si>
  <si>
    <t>764515411</t>
  </si>
  <si>
    <t>Žlaby mezistřešní nebo zaatikové uložené v lůžku z Pz plechu rš 400 - napojení na původní svody</t>
  </si>
  <si>
    <t>m</t>
  </si>
  <si>
    <t>-1570171948</t>
  </si>
  <si>
    <t>9,941+15</t>
  </si>
  <si>
    <t>52</t>
  </si>
  <si>
    <t>764518423</t>
  </si>
  <si>
    <t>Svody kruhové včetně objímek, kolen, odskoků z Pz plechu průměru 120 mm</t>
  </si>
  <si>
    <t>967243779</t>
  </si>
  <si>
    <t>53</t>
  </si>
  <si>
    <t>998764202</t>
  </si>
  <si>
    <t>Přesun hmot procentní pro konstrukce klempířské v objektech v do 12 m</t>
  </si>
  <si>
    <t>-1596025726</t>
  </si>
  <si>
    <t>54</t>
  </si>
  <si>
    <t>767652230</t>
  </si>
  <si>
    <t>Montáž vrat garážových otvíravých do ocelové konstrukce plochy do 13 m2</t>
  </si>
  <si>
    <t>kus</t>
  </si>
  <si>
    <t>-1206380920</t>
  </si>
  <si>
    <t>55</t>
  </si>
  <si>
    <t>55341920.1</t>
  </si>
  <si>
    <t>vrata ocelová 4000*4500 dvoukřídlá dle investora</t>
  </si>
  <si>
    <t>943191740</t>
  </si>
  <si>
    <t>56</t>
  </si>
  <si>
    <t>998767202</t>
  </si>
  <si>
    <t>Přesun hmot procentní pro zámečnické konstrukce v objektech v do 12 m</t>
  </si>
  <si>
    <t>638256324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</si>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</sst>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 t="s">
        <v>12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13</v>
      </c>
      <c r="BE4" s="31" t="s">
        <v>14</v>
      </c>
      <c r="BS4" s="23" t="s">
        <v>15</v>
      </c>
    </row>
    <row r="5" ht="14.4" customHeight="1">
      <c r="B5" s="27"/>
      <c r="C5" s="32"/>
      <c r="D5" s="33" t="s">
        <v>16</v>
      </c>
      <c r="E5" s="32"/>
      <c r="F5" s="32"/>
      <c r="G5" s="32"/>
      <c r="H5" s="32"/>
      <c r="I5" s="32"/>
      <c r="J5" s="32"/>
      <c r="K5" s="34" t="s">
        <v>17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E5" s="35" t="s">
        <v>18</v>
      </c>
      <c r="BS5" s="23" t="s">
        <v>9</v>
      </c>
    </row>
    <row r="6" ht="36.96" customHeight="1">
      <c r="B6" s="27"/>
      <c r="C6" s="32"/>
      <c r="D6" s="36" t="s">
        <v>19</v>
      </c>
      <c r="E6" s="32"/>
      <c r="F6" s="32"/>
      <c r="G6" s="32"/>
      <c r="H6" s="32"/>
      <c r="I6" s="32"/>
      <c r="J6" s="32"/>
      <c r="K6" s="37" t="s">
        <v>20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E6" s="38"/>
      <c r="BS6" s="23" t="s">
        <v>9</v>
      </c>
    </row>
    <row r="7" ht="14.4" customHeight="1">
      <c r="B7" s="27"/>
      <c r="C7" s="32"/>
      <c r="D7" s="39" t="s">
        <v>21</v>
      </c>
      <c r="E7" s="32"/>
      <c r="F7" s="32"/>
      <c r="G7" s="32"/>
      <c r="H7" s="32"/>
      <c r="I7" s="32"/>
      <c r="J7" s="32"/>
      <c r="K7" s="34" t="s">
        <v>22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23</v>
      </c>
      <c r="AL7" s="32"/>
      <c r="AM7" s="32"/>
      <c r="AN7" s="34" t="s">
        <v>22</v>
      </c>
      <c r="AO7" s="32"/>
      <c r="AP7" s="32"/>
      <c r="AQ7" s="30"/>
      <c r="BE7" s="38"/>
      <c r="BS7" s="23" t="s">
        <v>9</v>
      </c>
    </row>
    <row r="8" ht="14.4" customHeight="1">
      <c r="B8" s="27"/>
      <c r="C8" s="32"/>
      <c r="D8" s="39" t="s">
        <v>24</v>
      </c>
      <c r="E8" s="32"/>
      <c r="F8" s="32"/>
      <c r="G8" s="32"/>
      <c r="H8" s="32"/>
      <c r="I8" s="32"/>
      <c r="J8" s="32"/>
      <c r="K8" s="34" t="s">
        <v>25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26</v>
      </c>
      <c r="AL8" s="32"/>
      <c r="AM8" s="32"/>
      <c r="AN8" s="40" t="s">
        <v>27</v>
      </c>
      <c r="AO8" s="32"/>
      <c r="AP8" s="32"/>
      <c r="AQ8" s="30"/>
      <c r="BE8" s="38"/>
      <c r="BS8" s="23" t="s">
        <v>9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E9" s="38"/>
      <c r="BS9" s="23" t="s">
        <v>9</v>
      </c>
    </row>
    <row r="10" ht="14.4" customHeight="1">
      <c r="B10" s="27"/>
      <c r="C10" s="32"/>
      <c r="D10" s="39" t="s">
        <v>28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29</v>
      </c>
      <c r="AL10" s="32"/>
      <c r="AM10" s="32"/>
      <c r="AN10" s="34" t="s">
        <v>22</v>
      </c>
      <c r="AO10" s="32"/>
      <c r="AP10" s="32"/>
      <c r="AQ10" s="30"/>
      <c r="BE10" s="38"/>
      <c r="BS10" s="23" t="s">
        <v>9</v>
      </c>
    </row>
    <row r="11" ht="18.48" customHeight="1">
      <c r="B11" s="27"/>
      <c r="C11" s="32"/>
      <c r="D11" s="32"/>
      <c r="E11" s="34" t="s">
        <v>25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30</v>
      </c>
      <c r="AL11" s="32"/>
      <c r="AM11" s="32"/>
      <c r="AN11" s="34" t="s">
        <v>22</v>
      </c>
      <c r="AO11" s="32"/>
      <c r="AP11" s="32"/>
      <c r="AQ11" s="30"/>
      <c r="BE11" s="38"/>
      <c r="BS11" s="23" t="s">
        <v>9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E12" s="38"/>
      <c r="BS12" s="23" t="s">
        <v>9</v>
      </c>
    </row>
    <row r="13" ht="14.4" customHeight="1">
      <c r="B13" s="27"/>
      <c r="C13" s="32"/>
      <c r="D13" s="39" t="s">
        <v>31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29</v>
      </c>
      <c r="AL13" s="32"/>
      <c r="AM13" s="32"/>
      <c r="AN13" s="41" t="s">
        <v>32</v>
      </c>
      <c r="AO13" s="32"/>
      <c r="AP13" s="32"/>
      <c r="AQ13" s="30"/>
      <c r="BE13" s="38"/>
      <c r="BS13" s="23" t="s">
        <v>9</v>
      </c>
    </row>
    <row r="14">
      <c r="B14" s="27"/>
      <c r="C14" s="32"/>
      <c r="D14" s="32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32"/>
      <c r="AM14" s="32"/>
      <c r="AN14" s="41" t="s">
        <v>32</v>
      </c>
      <c r="AO14" s="32"/>
      <c r="AP14" s="32"/>
      <c r="AQ14" s="30"/>
      <c r="BE14" s="38"/>
      <c r="BS14" s="23" t="s">
        <v>9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E15" s="38"/>
      <c r="BS15" s="23" t="s">
        <v>6</v>
      </c>
    </row>
    <row r="16" ht="14.4" customHeight="1">
      <c r="B16" s="27"/>
      <c r="C16" s="32"/>
      <c r="D16" s="39" t="s">
        <v>33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29</v>
      </c>
      <c r="AL16" s="32"/>
      <c r="AM16" s="32"/>
      <c r="AN16" s="34" t="s">
        <v>22</v>
      </c>
      <c r="AO16" s="32"/>
      <c r="AP16" s="32"/>
      <c r="AQ16" s="30"/>
      <c r="BE16" s="38"/>
      <c r="BS16" s="23" t="s">
        <v>6</v>
      </c>
    </row>
    <row r="17" ht="18.48" customHeight="1">
      <c r="B17" s="27"/>
      <c r="C17" s="32"/>
      <c r="D17" s="32"/>
      <c r="E17" s="34" t="s">
        <v>25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30</v>
      </c>
      <c r="AL17" s="32"/>
      <c r="AM17" s="32"/>
      <c r="AN17" s="34" t="s">
        <v>22</v>
      </c>
      <c r="AO17" s="32"/>
      <c r="AP17" s="32"/>
      <c r="AQ17" s="30"/>
      <c r="BE17" s="38"/>
      <c r="BS17" s="23" t="s">
        <v>34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E18" s="38"/>
      <c r="BS18" s="23" t="s">
        <v>9</v>
      </c>
    </row>
    <row r="19" ht="14.4" customHeight="1">
      <c r="B19" s="27"/>
      <c r="C19" s="32"/>
      <c r="D19" s="39" t="s">
        <v>35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29</v>
      </c>
      <c r="AL19" s="32"/>
      <c r="AM19" s="32"/>
      <c r="AN19" s="34" t="s">
        <v>22</v>
      </c>
      <c r="AO19" s="32"/>
      <c r="AP19" s="32"/>
      <c r="AQ19" s="30"/>
      <c r="BE19" s="38"/>
      <c r="BS19" s="23" t="s">
        <v>9</v>
      </c>
    </row>
    <row r="20" ht="18.48" customHeight="1">
      <c r="B20" s="27"/>
      <c r="C20" s="32"/>
      <c r="D20" s="32"/>
      <c r="E20" s="34" t="s">
        <v>25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30</v>
      </c>
      <c r="AL20" s="32"/>
      <c r="AM20" s="32"/>
      <c r="AN20" s="34" t="s">
        <v>22</v>
      </c>
      <c r="AO20" s="32"/>
      <c r="AP20" s="32"/>
      <c r="AQ20" s="30"/>
      <c r="BE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E21" s="38"/>
    </row>
    <row r="22">
      <c r="B22" s="27"/>
      <c r="C22" s="32"/>
      <c r="D22" s="39" t="s">
        <v>36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E22" s="38"/>
    </row>
    <row r="23" ht="16.5" customHeight="1">
      <c r="B23" s="27"/>
      <c r="C23" s="32"/>
      <c r="D23" s="32"/>
      <c r="E23" s="43" t="s">
        <v>22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E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E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E25" s="38"/>
    </row>
    <row r="26" ht="14.4" customHeight="1">
      <c r="B26" s="27"/>
      <c r="C26" s="32"/>
      <c r="D26" s="45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E26" s="38"/>
    </row>
    <row r="27" ht="14.4" customHeight="1">
      <c r="B27" s="27"/>
      <c r="C27" s="32"/>
      <c r="D27" s="45" t="s">
        <v>38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6">
        <f>ROUND(AG90,2)</f>
        <v>0</v>
      </c>
      <c r="AL27" s="46"/>
      <c r="AM27" s="46"/>
      <c r="AN27" s="46"/>
      <c r="AO27" s="46"/>
      <c r="AP27" s="32"/>
      <c r="AQ27" s="30"/>
      <c r="BE27" s="38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9"/>
      <c r="BE28" s="38"/>
    </row>
    <row r="29" s="1" customFormat="1" ht="25.92" customHeight="1">
      <c r="B29" s="47"/>
      <c r="C29" s="48"/>
      <c r="D29" s="50" t="s">
        <v>39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ROUND(AK26+AK27,2)</f>
        <v>0</v>
      </c>
      <c r="AL29" s="51"/>
      <c r="AM29" s="51"/>
      <c r="AN29" s="51"/>
      <c r="AO29" s="51"/>
      <c r="AP29" s="48"/>
      <c r="AQ29" s="49"/>
      <c r="BE29" s="38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9"/>
      <c r="BE30" s="38"/>
    </row>
    <row r="31" s="2" customFormat="1" ht="14.4" customHeight="1">
      <c r="B31" s="53"/>
      <c r="C31" s="54"/>
      <c r="D31" s="55" t="s">
        <v>40</v>
      </c>
      <c r="E31" s="54"/>
      <c r="F31" s="55" t="s">
        <v>41</v>
      </c>
      <c r="G31" s="54"/>
      <c r="H31" s="54"/>
      <c r="I31" s="54"/>
      <c r="J31" s="54"/>
      <c r="K31" s="54"/>
      <c r="L31" s="56">
        <v>0.20999999999999999</v>
      </c>
      <c r="M31" s="54"/>
      <c r="N31" s="54"/>
      <c r="O31" s="54"/>
      <c r="P31" s="54"/>
      <c r="Q31" s="54"/>
      <c r="R31" s="54"/>
      <c r="S31" s="54"/>
      <c r="T31" s="57" t="s">
        <v>42</v>
      </c>
      <c r="U31" s="54"/>
      <c r="V31" s="54"/>
      <c r="W31" s="58">
        <f>ROUND(AZ87+SUM(CD91:CD95),2)</f>
        <v>0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8">
        <f>ROUND(AV87+SUM(BY91:BY95),2)</f>
        <v>0</v>
      </c>
      <c r="AL31" s="54"/>
      <c r="AM31" s="54"/>
      <c r="AN31" s="54"/>
      <c r="AO31" s="54"/>
      <c r="AP31" s="54"/>
      <c r="AQ31" s="59"/>
      <c r="BE31" s="38"/>
    </row>
    <row r="32" s="2" customFormat="1" ht="14.4" customHeight="1">
      <c r="B32" s="53"/>
      <c r="C32" s="54"/>
      <c r="D32" s="54"/>
      <c r="E32" s="54"/>
      <c r="F32" s="55" t="s">
        <v>43</v>
      </c>
      <c r="G32" s="54"/>
      <c r="H32" s="54"/>
      <c r="I32" s="54"/>
      <c r="J32" s="54"/>
      <c r="K32" s="54"/>
      <c r="L32" s="56">
        <v>0.14999999999999999</v>
      </c>
      <c r="M32" s="54"/>
      <c r="N32" s="54"/>
      <c r="O32" s="54"/>
      <c r="P32" s="54"/>
      <c r="Q32" s="54"/>
      <c r="R32" s="54"/>
      <c r="S32" s="54"/>
      <c r="T32" s="57" t="s">
        <v>42</v>
      </c>
      <c r="U32" s="54"/>
      <c r="V32" s="54"/>
      <c r="W32" s="58">
        <f>ROUND(BA87+SUM(CE91:CE95),2)</f>
        <v>0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8">
        <f>ROUND(AW87+SUM(BZ91:BZ95),2)</f>
        <v>0</v>
      </c>
      <c r="AL32" s="54"/>
      <c r="AM32" s="54"/>
      <c r="AN32" s="54"/>
      <c r="AO32" s="54"/>
      <c r="AP32" s="54"/>
      <c r="AQ32" s="59"/>
      <c r="BE32" s="38"/>
    </row>
    <row r="33" hidden="1" s="2" customFormat="1" ht="14.4" customHeight="1">
      <c r="B33" s="53"/>
      <c r="C33" s="54"/>
      <c r="D33" s="54"/>
      <c r="E33" s="54"/>
      <c r="F33" s="55" t="s">
        <v>44</v>
      </c>
      <c r="G33" s="54"/>
      <c r="H33" s="54"/>
      <c r="I33" s="54"/>
      <c r="J33" s="54"/>
      <c r="K33" s="54"/>
      <c r="L33" s="56">
        <v>0.20999999999999999</v>
      </c>
      <c r="M33" s="54"/>
      <c r="N33" s="54"/>
      <c r="O33" s="54"/>
      <c r="P33" s="54"/>
      <c r="Q33" s="54"/>
      <c r="R33" s="54"/>
      <c r="S33" s="54"/>
      <c r="T33" s="57" t="s">
        <v>42</v>
      </c>
      <c r="U33" s="54"/>
      <c r="V33" s="54"/>
      <c r="W33" s="58">
        <f>ROUND(BB87+SUM(CF91:CF95),2)</f>
        <v>0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8">
        <v>0</v>
      </c>
      <c r="AL33" s="54"/>
      <c r="AM33" s="54"/>
      <c r="AN33" s="54"/>
      <c r="AO33" s="54"/>
      <c r="AP33" s="54"/>
      <c r="AQ33" s="59"/>
      <c r="BE33" s="38"/>
    </row>
    <row r="34" hidden="1" s="2" customFormat="1" ht="14.4" customHeight="1">
      <c r="B34" s="53"/>
      <c r="C34" s="54"/>
      <c r="D34" s="54"/>
      <c r="E34" s="54"/>
      <c r="F34" s="55" t="s">
        <v>45</v>
      </c>
      <c r="G34" s="54"/>
      <c r="H34" s="54"/>
      <c r="I34" s="54"/>
      <c r="J34" s="54"/>
      <c r="K34" s="54"/>
      <c r="L34" s="56">
        <v>0.14999999999999999</v>
      </c>
      <c r="M34" s="54"/>
      <c r="N34" s="54"/>
      <c r="O34" s="54"/>
      <c r="P34" s="54"/>
      <c r="Q34" s="54"/>
      <c r="R34" s="54"/>
      <c r="S34" s="54"/>
      <c r="T34" s="57" t="s">
        <v>42</v>
      </c>
      <c r="U34" s="54"/>
      <c r="V34" s="54"/>
      <c r="W34" s="58">
        <f>ROUND(BC87+SUM(CG91:CG95),2)</f>
        <v>0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8">
        <v>0</v>
      </c>
      <c r="AL34" s="54"/>
      <c r="AM34" s="54"/>
      <c r="AN34" s="54"/>
      <c r="AO34" s="54"/>
      <c r="AP34" s="54"/>
      <c r="AQ34" s="59"/>
      <c r="BE34" s="38"/>
    </row>
    <row r="35" hidden="1" s="2" customFormat="1" ht="14.4" customHeight="1">
      <c r="B35" s="53"/>
      <c r="C35" s="54"/>
      <c r="D35" s="54"/>
      <c r="E35" s="54"/>
      <c r="F35" s="55" t="s">
        <v>46</v>
      </c>
      <c r="G35" s="54"/>
      <c r="H35" s="54"/>
      <c r="I35" s="54"/>
      <c r="J35" s="54"/>
      <c r="K35" s="54"/>
      <c r="L35" s="56">
        <v>0</v>
      </c>
      <c r="M35" s="54"/>
      <c r="N35" s="54"/>
      <c r="O35" s="54"/>
      <c r="P35" s="54"/>
      <c r="Q35" s="54"/>
      <c r="R35" s="54"/>
      <c r="S35" s="54"/>
      <c r="T35" s="57" t="s">
        <v>42</v>
      </c>
      <c r="U35" s="54"/>
      <c r="V35" s="54"/>
      <c r="W35" s="58">
        <f>ROUND(BD87+SUM(CH91:CH95),2)</f>
        <v>0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>
        <v>0</v>
      </c>
      <c r="AL35" s="54"/>
      <c r="AM35" s="54"/>
      <c r="AN35" s="54"/>
      <c r="AO35" s="54"/>
      <c r="AP35" s="54"/>
      <c r="AQ35" s="5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9"/>
    </row>
    <row r="37" s="1" customFormat="1" ht="25.92" customHeight="1">
      <c r="B37" s="47"/>
      <c r="C37" s="60"/>
      <c r="D37" s="61" t="s">
        <v>47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 t="s">
        <v>48</v>
      </c>
      <c r="U37" s="62"/>
      <c r="V37" s="62"/>
      <c r="W37" s="62"/>
      <c r="X37" s="64" t="s">
        <v>49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5">
        <f>SUM(AK29:AK35)</f>
        <v>0</v>
      </c>
      <c r="AL37" s="62"/>
      <c r="AM37" s="62"/>
      <c r="AN37" s="62"/>
      <c r="AO37" s="66"/>
      <c r="AP37" s="60"/>
      <c r="AQ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9"/>
    </row>
    <row r="39">
      <c r="B39" s="27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0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7"/>
      <c r="C49" s="48"/>
      <c r="D49" s="67" t="s">
        <v>50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  <c r="AA49" s="48"/>
      <c r="AB49" s="48"/>
      <c r="AC49" s="67" t="s">
        <v>51</v>
      </c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9"/>
      <c r="AP49" s="48"/>
      <c r="AQ49" s="49"/>
    </row>
    <row r="50">
      <c r="B50" s="27"/>
      <c r="C50" s="32"/>
      <c r="D50" s="70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1"/>
      <c r="AA50" s="32"/>
      <c r="AB50" s="32"/>
      <c r="AC50" s="70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1"/>
      <c r="AP50" s="32"/>
      <c r="AQ50" s="30"/>
    </row>
    <row r="51">
      <c r="B51" s="27"/>
      <c r="C51" s="32"/>
      <c r="D51" s="70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1"/>
      <c r="AA51" s="32"/>
      <c r="AB51" s="32"/>
      <c r="AC51" s="70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1"/>
      <c r="AP51" s="32"/>
      <c r="AQ51" s="30"/>
    </row>
    <row r="52">
      <c r="B52" s="27"/>
      <c r="C52" s="32"/>
      <c r="D52" s="7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1"/>
      <c r="AA52" s="32"/>
      <c r="AB52" s="32"/>
      <c r="AC52" s="70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1"/>
      <c r="AP52" s="32"/>
      <c r="AQ52" s="30"/>
    </row>
    <row r="53">
      <c r="B53" s="27"/>
      <c r="C53" s="32"/>
      <c r="D53" s="70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1"/>
      <c r="AA53" s="32"/>
      <c r="AB53" s="32"/>
      <c r="AC53" s="70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1"/>
      <c r="AP53" s="32"/>
      <c r="AQ53" s="30"/>
    </row>
    <row r="54">
      <c r="B54" s="27"/>
      <c r="C54" s="32"/>
      <c r="D54" s="70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1"/>
      <c r="AA54" s="32"/>
      <c r="AB54" s="32"/>
      <c r="AC54" s="70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1"/>
      <c r="AP54" s="32"/>
      <c r="AQ54" s="30"/>
    </row>
    <row r="55">
      <c r="B55" s="27"/>
      <c r="C55" s="32"/>
      <c r="D55" s="70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1"/>
      <c r="AA55" s="32"/>
      <c r="AB55" s="32"/>
      <c r="AC55" s="70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1"/>
      <c r="AP55" s="32"/>
      <c r="AQ55" s="30"/>
    </row>
    <row r="56">
      <c r="B56" s="27"/>
      <c r="C56" s="32"/>
      <c r="D56" s="70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1"/>
      <c r="AA56" s="32"/>
      <c r="AB56" s="32"/>
      <c r="AC56" s="70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1"/>
      <c r="AP56" s="32"/>
      <c r="AQ56" s="30"/>
    </row>
    <row r="57">
      <c r="B57" s="27"/>
      <c r="C57" s="32"/>
      <c r="D57" s="70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1"/>
      <c r="AA57" s="32"/>
      <c r="AB57" s="32"/>
      <c r="AC57" s="70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1"/>
      <c r="AP57" s="32"/>
      <c r="AQ57" s="30"/>
    </row>
    <row r="58" s="1" customFormat="1">
      <c r="B58" s="47"/>
      <c r="C58" s="48"/>
      <c r="D58" s="72" t="s">
        <v>52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 t="s">
        <v>53</v>
      </c>
      <c r="S58" s="73"/>
      <c r="T58" s="73"/>
      <c r="U58" s="73"/>
      <c r="V58" s="73"/>
      <c r="W58" s="73"/>
      <c r="X58" s="73"/>
      <c r="Y58" s="73"/>
      <c r="Z58" s="75"/>
      <c r="AA58" s="48"/>
      <c r="AB58" s="48"/>
      <c r="AC58" s="72" t="s">
        <v>52</v>
      </c>
      <c r="AD58" s="73"/>
      <c r="AE58" s="73"/>
      <c r="AF58" s="73"/>
      <c r="AG58" s="73"/>
      <c r="AH58" s="73"/>
      <c r="AI58" s="73"/>
      <c r="AJ58" s="73"/>
      <c r="AK58" s="73"/>
      <c r="AL58" s="73"/>
      <c r="AM58" s="74" t="s">
        <v>53</v>
      </c>
      <c r="AN58" s="73"/>
      <c r="AO58" s="75"/>
      <c r="AP58" s="48"/>
      <c r="AQ58" s="49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7"/>
      <c r="C60" s="48"/>
      <c r="D60" s="67" t="s">
        <v>54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9"/>
      <c r="AA60" s="48"/>
      <c r="AB60" s="48"/>
      <c r="AC60" s="67" t="s">
        <v>55</v>
      </c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9"/>
      <c r="AP60" s="48"/>
      <c r="AQ60" s="49"/>
    </row>
    <row r="61">
      <c r="B61" s="27"/>
      <c r="C61" s="32"/>
      <c r="D61" s="70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1"/>
      <c r="AA61" s="32"/>
      <c r="AB61" s="32"/>
      <c r="AC61" s="70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1"/>
      <c r="AP61" s="32"/>
      <c r="AQ61" s="30"/>
    </row>
    <row r="62">
      <c r="B62" s="27"/>
      <c r="C62" s="32"/>
      <c r="D62" s="70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1"/>
      <c r="AA62" s="32"/>
      <c r="AB62" s="32"/>
      <c r="AC62" s="70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1"/>
      <c r="AP62" s="32"/>
      <c r="AQ62" s="30"/>
    </row>
    <row r="63">
      <c r="B63" s="27"/>
      <c r="C63" s="32"/>
      <c r="D63" s="70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1"/>
      <c r="AA63" s="32"/>
      <c r="AB63" s="32"/>
      <c r="AC63" s="70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1"/>
      <c r="AP63" s="32"/>
      <c r="AQ63" s="30"/>
    </row>
    <row r="64">
      <c r="B64" s="27"/>
      <c r="C64" s="32"/>
      <c r="D64" s="70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1"/>
      <c r="AA64" s="32"/>
      <c r="AB64" s="32"/>
      <c r="AC64" s="70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1"/>
      <c r="AP64" s="32"/>
      <c r="AQ64" s="30"/>
    </row>
    <row r="65">
      <c r="B65" s="27"/>
      <c r="C65" s="32"/>
      <c r="D65" s="70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1"/>
      <c r="AA65" s="32"/>
      <c r="AB65" s="32"/>
      <c r="AC65" s="70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1"/>
      <c r="AP65" s="32"/>
      <c r="AQ65" s="30"/>
    </row>
    <row r="66">
      <c r="B66" s="27"/>
      <c r="C66" s="32"/>
      <c r="D66" s="70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1"/>
      <c r="AA66" s="32"/>
      <c r="AB66" s="32"/>
      <c r="AC66" s="70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1"/>
      <c r="AP66" s="32"/>
      <c r="AQ66" s="30"/>
    </row>
    <row r="67">
      <c r="B67" s="27"/>
      <c r="C67" s="32"/>
      <c r="D67" s="70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1"/>
      <c r="AA67" s="32"/>
      <c r="AB67" s="32"/>
      <c r="AC67" s="70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1"/>
      <c r="AP67" s="32"/>
      <c r="AQ67" s="30"/>
    </row>
    <row r="68">
      <c r="B68" s="27"/>
      <c r="C68" s="32"/>
      <c r="D68" s="70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1"/>
      <c r="AA68" s="32"/>
      <c r="AB68" s="32"/>
      <c r="AC68" s="70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1"/>
      <c r="AP68" s="32"/>
      <c r="AQ68" s="30"/>
    </row>
    <row r="69" s="1" customFormat="1">
      <c r="B69" s="47"/>
      <c r="C69" s="48"/>
      <c r="D69" s="72" t="s">
        <v>52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4" t="s">
        <v>53</v>
      </c>
      <c r="S69" s="73"/>
      <c r="T69" s="73"/>
      <c r="U69" s="73"/>
      <c r="V69" s="73"/>
      <c r="W69" s="73"/>
      <c r="X69" s="73"/>
      <c r="Y69" s="73"/>
      <c r="Z69" s="75"/>
      <c r="AA69" s="48"/>
      <c r="AB69" s="48"/>
      <c r="AC69" s="72" t="s">
        <v>52</v>
      </c>
      <c r="AD69" s="73"/>
      <c r="AE69" s="73"/>
      <c r="AF69" s="73"/>
      <c r="AG69" s="73"/>
      <c r="AH69" s="73"/>
      <c r="AI69" s="73"/>
      <c r="AJ69" s="73"/>
      <c r="AK69" s="73"/>
      <c r="AL69" s="73"/>
      <c r="AM69" s="74" t="s">
        <v>53</v>
      </c>
      <c r="AN69" s="73"/>
      <c r="AO69" s="75"/>
      <c r="AP69" s="48"/>
      <c r="AQ69" s="49"/>
    </row>
    <row r="70" s="1" customFormat="1" ht="6.96" customHeight="1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9"/>
    </row>
    <row r="71" s="1" customFormat="1" ht="6.96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1"/>
    </row>
    <row r="76" s="1" customFormat="1" ht="36.96" customHeight="1">
      <c r="B76" s="47"/>
      <c r="C76" s="28" t="s">
        <v>56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9"/>
    </row>
    <row r="77" s="3" customFormat="1" ht="14.4" customHeight="1">
      <c r="B77" s="82"/>
      <c r="C77" s="39" t="s">
        <v>16</v>
      </c>
      <c r="D77" s="83"/>
      <c r="E77" s="83"/>
      <c r="F77" s="83"/>
      <c r="G77" s="83"/>
      <c r="H77" s="83"/>
      <c r="I77" s="83"/>
      <c r="J77" s="83"/>
      <c r="K77" s="83"/>
      <c r="L77" s="83" t="str">
        <f>K5</f>
        <v>2018-26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4"/>
    </row>
    <row r="78" s="4" customFormat="1" ht="36.96" customHeight="1">
      <c r="B78" s="85"/>
      <c r="C78" s="86" t="s">
        <v>19</v>
      </c>
      <c r="D78" s="87"/>
      <c r="E78" s="87"/>
      <c r="F78" s="87"/>
      <c r="G78" s="87"/>
      <c r="H78" s="87"/>
      <c r="I78" s="87"/>
      <c r="J78" s="87"/>
      <c r="K78" s="87"/>
      <c r="L78" s="88" t="str">
        <f>K6</f>
        <v>Stavební úpravy a přístavba skladu soli p.č.1496/7 v kú. Humpolec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9"/>
    </row>
    <row r="80" s="1" customFormat="1">
      <c r="B80" s="47"/>
      <c r="C80" s="39" t="s">
        <v>24</v>
      </c>
      <c r="D80" s="48"/>
      <c r="E80" s="48"/>
      <c r="F80" s="48"/>
      <c r="G80" s="48"/>
      <c r="H80" s="48"/>
      <c r="I80" s="48"/>
      <c r="J80" s="48"/>
      <c r="K80" s="48"/>
      <c r="L80" s="90" t="str">
        <f>IF(K8="","",K8)</f>
        <v xml:space="preserve"> 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39" t="s">
        <v>26</v>
      </c>
      <c r="AJ80" s="48"/>
      <c r="AK80" s="48"/>
      <c r="AL80" s="48"/>
      <c r="AM80" s="91" t="str">
        <f> IF(AN8= "","",AN8)</f>
        <v>2. 5. 2018</v>
      </c>
      <c r="AN80" s="48"/>
      <c r="AO80" s="48"/>
      <c r="AP80" s="48"/>
      <c r="AQ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="1" customFormat="1">
      <c r="B82" s="47"/>
      <c r="C82" s="39" t="s">
        <v>28</v>
      </c>
      <c r="D82" s="48"/>
      <c r="E82" s="48"/>
      <c r="F82" s="48"/>
      <c r="G82" s="48"/>
      <c r="H82" s="48"/>
      <c r="I82" s="48"/>
      <c r="J82" s="48"/>
      <c r="K82" s="48"/>
      <c r="L82" s="83" t="str">
        <f>IF(E11= "","",E11)</f>
        <v xml:space="preserve"> 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39" t="s">
        <v>33</v>
      </c>
      <c r="AJ82" s="48"/>
      <c r="AK82" s="48"/>
      <c r="AL82" s="48"/>
      <c r="AM82" s="83" t="str">
        <f>IF(E17="","",E17)</f>
        <v xml:space="preserve"> </v>
      </c>
      <c r="AN82" s="83"/>
      <c r="AO82" s="83"/>
      <c r="AP82" s="83"/>
      <c r="AQ82" s="49"/>
      <c r="AS82" s="92" t="s">
        <v>57</v>
      </c>
      <c r="AT82" s="93"/>
      <c r="AU82" s="94"/>
      <c r="AV82" s="94"/>
      <c r="AW82" s="94"/>
      <c r="AX82" s="94"/>
      <c r="AY82" s="94"/>
      <c r="AZ82" s="94"/>
      <c r="BA82" s="94"/>
      <c r="BB82" s="94"/>
      <c r="BC82" s="94"/>
      <c r="BD82" s="95"/>
    </row>
    <row r="83" s="1" customFormat="1">
      <c r="B83" s="47"/>
      <c r="C83" s="39" t="s">
        <v>31</v>
      </c>
      <c r="D83" s="48"/>
      <c r="E83" s="48"/>
      <c r="F83" s="48"/>
      <c r="G83" s="48"/>
      <c r="H83" s="48"/>
      <c r="I83" s="48"/>
      <c r="J83" s="48"/>
      <c r="K83" s="48"/>
      <c r="L83" s="83" t="str">
        <f>IF(E14= "Vyplň údaj","",E14)</f>
        <v/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39" t="s">
        <v>35</v>
      </c>
      <c r="AJ83" s="48"/>
      <c r="AK83" s="48"/>
      <c r="AL83" s="48"/>
      <c r="AM83" s="83" t="str">
        <f>IF(E20="","",E20)</f>
        <v xml:space="preserve"> </v>
      </c>
      <c r="AN83" s="83"/>
      <c r="AO83" s="83"/>
      <c r="AP83" s="83"/>
      <c r="AQ83" s="49"/>
      <c r="AS83" s="96"/>
      <c r="AT83" s="97"/>
      <c r="AU83" s="98"/>
      <c r="AV83" s="98"/>
      <c r="AW83" s="98"/>
      <c r="AX83" s="98"/>
      <c r="AY83" s="98"/>
      <c r="AZ83" s="98"/>
      <c r="BA83" s="98"/>
      <c r="BB83" s="98"/>
      <c r="BC83" s="98"/>
      <c r="BD83" s="99"/>
    </row>
    <row r="84" s="1" customFormat="1" ht="10.8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9"/>
      <c r="AS84" s="100"/>
      <c r="AT84" s="55"/>
      <c r="AU84" s="48"/>
      <c r="AV84" s="48"/>
      <c r="AW84" s="48"/>
      <c r="AX84" s="48"/>
      <c r="AY84" s="48"/>
      <c r="AZ84" s="48"/>
      <c r="BA84" s="48"/>
      <c r="BB84" s="48"/>
      <c r="BC84" s="48"/>
      <c r="BD84" s="101"/>
    </row>
    <row r="85" s="1" customFormat="1" ht="29.28" customHeight="1">
      <c r="B85" s="47"/>
      <c r="C85" s="102" t="s">
        <v>58</v>
      </c>
      <c r="D85" s="103"/>
      <c r="E85" s="103"/>
      <c r="F85" s="103"/>
      <c r="G85" s="103"/>
      <c r="H85" s="104"/>
      <c r="I85" s="105" t="s">
        <v>59</v>
      </c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5" t="s">
        <v>60</v>
      </c>
      <c r="AH85" s="103"/>
      <c r="AI85" s="103"/>
      <c r="AJ85" s="103"/>
      <c r="AK85" s="103"/>
      <c r="AL85" s="103"/>
      <c r="AM85" s="103"/>
      <c r="AN85" s="105" t="s">
        <v>61</v>
      </c>
      <c r="AO85" s="103"/>
      <c r="AP85" s="106"/>
      <c r="AQ85" s="49"/>
      <c r="AS85" s="107" t="s">
        <v>62</v>
      </c>
      <c r="AT85" s="108" t="s">
        <v>63</v>
      </c>
      <c r="AU85" s="108" t="s">
        <v>64</v>
      </c>
      <c r="AV85" s="108" t="s">
        <v>65</v>
      </c>
      <c r="AW85" s="108" t="s">
        <v>66</v>
      </c>
      <c r="AX85" s="108" t="s">
        <v>67</v>
      </c>
      <c r="AY85" s="108" t="s">
        <v>68</v>
      </c>
      <c r="AZ85" s="108" t="s">
        <v>69</v>
      </c>
      <c r="BA85" s="108" t="s">
        <v>70</v>
      </c>
      <c r="BB85" s="108" t="s">
        <v>71</v>
      </c>
      <c r="BC85" s="108" t="s">
        <v>72</v>
      </c>
      <c r="BD85" s="109" t="s">
        <v>73</v>
      </c>
    </row>
    <row r="86" s="1" customFormat="1" ht="10.8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9"/>
      <c r="AS86" s="110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9"/>
    </row>
    <row r="87" s="4" customFormat="1" ht="32.4" customHeight="1">
      <c r="B87" s="85"/>
      <c r="C87" s="111" t="s">
        <v>74</v>
      </c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3">
        <f>ROUND(AG88,2)</f>
        <v>0</v>
      </c>
      <c r="AH87" s="113"/>
      <c r="AI87" s="113"/>
      <c r="AJ87" s="113"/>
      <c r="AK87" s="113"/>
      <c r="AL87" s="113"/>
      <c r="AM87" s="113"/>
      <c r="AN87" s="114">
        <f>SUM(AG87,AT87)</f>
        <v>0</v>
      </c>
      <c r="AO87" s="114"/>
      <c r="AP87" s="114"/>
      <c r="AQ87" s="89"/>
      <c r="AS87" s="115">
        <f>ROUND(AS88,2)</f>
        <v>0</v>
      </c>
      <c r="AT87" s="116">
        <f>ROUND(SUM(AV87:AW87),2)</f>
        <v>0</v>
      </c>
      <c r="AU87" s="117">
        <f>ROUND(AU88,5)</f>
        <v>0</v>
      </c>
      <c r="AV87" s="116">
        <f>ROUND(AZ87*L31,2)</f>
        <v>0</v>
      </c>
      <c r="AW87" s="116">
        <f>ROUND(BA87*L32,2)</f>
        <v>0</v>
      </c>
      <c r="AX87" s="116">
        <f>ROUND(BB87*L31,2)</f>
        <v>0</v>
      </c>
      <c r="AY87" s="116">
        <f>ROUND(BC87*L32,2)</f>
        <v>0</v>
      </c>
      <c r="AZ87" s="116">
        <f>ROUND(AZ88,2)</f>
        <v>0</v>
      </c>
      <c r="BA87" s="116">
        <f>ROUND(BA88,2)</f>
        <v>0</v>
      </c>
      <c r="BB87" s="116">
        <f>ROUND(BB88,2)</f>
        <v>0</v>
      </c>
      <c r="BC87" s="116">
        <f>ROUND(BC88,2)</f>
        <v>0</v>
      </c>
      <c r="BD87" s="118">
        <f>ROUND(BD88,2)</f>
        <v>0</v>
      </c>
      <c r="BS87" s="119" t="s">
        <v>75</v>
      </c>
      <c r="BT87" s="119" t="s">
        <v>76</v>
      </c>
      <c r="BV87" s="119" t="s">
        <v>77</v>
      </c>
      <c r="BW87" s="119" t="s">
        <v>78</v>
      </c>
      <c r="BX87" s="119" t="s">
        <v>79</v>
      </c>
    </row>
    <row r="88" s="5" customFormat="1" ht="31.5" customHeight="1">
      <c r="A88" s="120" t="s">
        <v>80</v>
      </c>
      <c r="B88" s="121"/>
      <c r="C88" s="122"/>
      <c r="D88" s="123" t="s">
        <v>17</v>
      </c>
      <c r="E88" s="123"/>
      <c r="F88" s="123"/>
      <c r="G88" s="123"/>
      <c r="H88" s="123"/>
      <c r="I88" s="124"/>
      <c r="J88" s="123" t="s">
        <v>20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'2018-26 - Stavební úpravy...'!M29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'2018-26 - Stavební úpravy...'!M27</f>
        <v>0</v>
      </c>
      <c r="AT88" s="128">
        <f>ROUND(SUM(AV88:AW88),2)</f>
        <v>0</v>
      </c>
      <c r="AU88" s="129">
        <f>'2018-26 - Stavební úpravy...'!W127</f>
        <v>0</v>
      </c>
      <c r="AV88" s="128">
        <f>'2018-26 - Stavební úpravy...'!M31</f>
        <v>0</v>
      </c>
      <c r="AW88" s="128">
        <f>'2018-26 - Stavební úpravy...'!M32</f>
        <v>0</v>
      </c>
      <c r="AX88" s="128">
        <f>'2018-26 - Stavební úpravy...'!M33</f>
        <v>0</v>
      </c>
      <c r="AY88" s="128">
        <f>'2018-26 - Stavební úpravy...'!M34</f>
        <v>0</v>
      </c>
      <c r="AZ88" s="128">
        <f>'2018-26 - Stavební úpravy...'!H31</f>
        <v>0</v>
      </c>
      <c r="BA88" s="128">
        <f>'2018-26 - Stavební úpravy...'!H32</f>
        <v>0</v>
      </c>
      <c r="BB88" s="128">
        <f>'2018-26 - Stavební úpravy...'!H33</f>
        <v>0</v>
      </c>
      <c r="BC88" s="128">
        <f>'2018-26 - Stavební úpravy...'!H34</f>
        <v>0</v>
      </c>
      <c r="BD88" s="130">
        <f>'2018-26 - Stavební úpravy...'!H35</f>
        <v>0</v>
      </c>
      <c r="BT88" s="131" t="s">
        <v>81</v>
      </c>
      <c r="BU88" s="131" t="s">
        <v>82</v>
      </c>
      <c r="BV88" s="131" t="s">
        <v>77</v>
      </c>
      <c r="BW88" s="131" t="s">
        <v>78</v>
      </c>
      <c r="BX88" s="131" t="s">
        <v>79</v>
      </c>
    </row>
    <row r="89">
      <c r="B89" s="27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0"/>
    </row>
    <row r="90" s="1" customFormat="1" ht="30" customHeight="1">
      <c r="B90" s="47"/>
      <c r="C90" s="111" t="s">
        <v>83</v>
      </c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114">
        <f>ROUND(SUM(AG91:AG94),2)</f>
        <v>0</v>
      </c>
      <c r="AH90" s="114"/>
      <c r="AI90" s="114"/>
      <c r="AJ90" s="114"/>
      <c r="AK90" s="114"/>
      <c r="AL90" s="114"/>
      <c r="AM90" s="114"/>
      <c r="AN90" s="114">
        <f>ROUND(SUM(AN91:AN94),2)</f>
        <v>0</v>
      </c>
      <c r="AO90" s="114"/>
      <c r="AP90" s="114"/>
      <c r="AQ90" s="49"/>
      <c r="AS90" s="107" t="s">
        <v>84</v>
      </c>
      <c r="AT90" s="108" t="s">
        <v>85</v>
      </c>
      <c r="AU90" s="108" t="s">
        <v>40</v>
      </c>
      <c r="AV90" s="109" t="s">
        <v>63</v>
      </c>
    </row>
    <row r="91" s="1" customFormat="1" ht="19.92" customHeight="1">
      <c r="B91" s="47"/>
      <c r="C91" s="48"/>
      <c r="D91" s="132" t="s">
        <v>86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133">
        <f>ROUND(AG87*AS91,2)</f>
        <v>0</v>
      </c>
      <c r="AH91" s="134"/>
      <c r="AI91" s="134"/>
      <c r="AJ91" s="134"/>
      <c r="AK91" s="134"/>
      <c r="AL91" s="134"/>
      <c r="AM91" s="134"/>
      <c r="AN91" s="134">
        <f>ROUND(AG91+AV91,2)</f>
        <v>0</v>
      </c>
      <c r="AO91" s="134"/>
      <c r="AP91" s="134"/>
      <c r="AQ91" s="49"/>
      <c r="AS91" s="135">
        <v>0</v>
      </c>
      <c r="AT91" s="136" t="s">
        <v>87</v>
      </c>
      <c r="AU91" s="136" t="s">
        <v>41</v>
      </c>
      <c r="AV91" s="137">
        <f>ROUND(IF(AU91="základní",AG91*L31,IF(AU91="snížená",AG91*L32,0)),2)</f>
        <v>0</v>
      </c>
      <c r="BV91" s="23" t="s">
        <v>88</v>
      </c>
      <c r="BY91" s="138">
        <f>IF(AU91="základní",AV91,0)</f>
        <v>0</v>
      </c>
      <c r="BZ91" s="138">
        <f>IF(AU91="snížená",AV91,0)</f>
        <v>0</v>
      </c>
      <c r="CA91" s="138">
        <v>0</v>
      </c>
      <c r="CB91" s="138">
        <v>0</v>
      </c>
      <c r="CC91" s="138">
        <v>0</v>
      </c>
      <c r="CD91" s="138">
        <f>IF(AU91="základní",AG91,0)</f>
        <v>0</v>
      </c>
      <c r="CE91" s="138">
        <f>IF(AU91="snížená",AG91,0)</f>
        <v>0</v>
      </c>
      <c r="CF91" s="138">
        <f>IF(AU91="zákl. přenesená",AG91,0)</f>
        <v>0</v>
      </c>
      <c r="CG91" s="138">
        <f>IF(AU91="sníž. přenesená",AG91,0)</f>
        <v>0</v>
      </c>
      <c r="CH91" s="138">
        <f>IF(AU91="nulová",AG91,0)</f>
        <v>0</v>
      </c>
      <c r="CI91" s="23">
        <f>IF(AU91="základní",1,IF(AU91="snížená",2,IF(AU91="zákl. přenesená",4,IF(AU91="sníž. přenesená",5,3))))</f>
        <v>1</v>
      </c>
      <c r="CJ91" s="23">
        <f>IF(AT91="stavební čast",1,IF(8891="investiční čast",2,3))</f>
        <v>1</v>
      </c>
      <c r="CK91" s="23" t="str">
        <f>IF(D91="Vyplň vlastní","","x")</f>
        <v>x</v>
      </c>
    </row>
    <row r="92" s="1" customFormat="1" ht="19.92" customHeight="1">
      <c r="B92" s="47"/>
      <c r="C92" s="48"/>
      <c r="D92" s="139" t="s">
        <v>89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48"/>
      <c r="AD92" s="48"/>
      <c r="AE92" s="48"/>
      <c r="AF92" s="48"/>
      <c r="AG92" s="133">
        <f>AG87*AS92</f>
        <v>0</v>
      </c>
      <c r="AH92" s="134"/>
      <c r="AI92" s="134"/>
      <c r="AJ92" s="134"/>
      <c r="AK92" s="134"/>
      <c r="AL92" s="134"/>
      <c r="AM92" s="134"/>
      <c r="AN92" s="134">
        <f>AG92+AV92</f>
        <v>0</v>
      </c>
      <c r="AO92" s="134"/>
      <c r="AP92" s="134"/>
      <c r="AQ92" s="49"/>
      <c r="AS92" s="140">
        <v>0</v>
      </c>
      <c r="AT92" s="141" t="s">
        <v>87</v>
      </c>
      <c r="AU92" s="141" t="s">
        <v>41</v>
      </c>
      <c r="AV92" s="142">
        <f>ROUND(IF(AU92="nulová",0,IF(OR(AU92="základní",AU92="zákl. přenesená"),AG92*L31,AG92*L32)),2)</f>
        <v>0</v>
      </c>
      <c r="BV92" s="23" t="s">
        <v>90</v>
      </c>
      <c r="BY92" s="138">
        <f>IF(AU92="základní",AV92,0)</f>
        <v>0</v>
      </c>
      <c r="BZ92" s="138">
        <f>IF(AU92="snížená",AV92,0)</f>
        <v>0</v>
      </c>
      <c r="CA92" s="138">
        <f>IF(AU92="zákl. přenesená",AV92,0)</f>
        <v>0</v>
      </c>
      <c r="CB92" s="138">
        <f>IF(AU92="sníž. přenesená",AV92,0)</f>
        <v>0</v>
      </c>
      <c r="CC92" s="138">
        <f>IF(AU92="nulová",AV92,0)</f>
        <v>0</v>
      </c>
      <c r="CD92" s="138">
        <f>IF(AU92="základní",AG92,0)</f>
        <v>0</v>
      </c>
      <c r="CE92" s="138">
        <f>IF(AU92="snížená",AG92,0)</f>
        <v>0</v>
      </c>
      <c r="CF92" s="138">
        <f>IF(AU92="zákl. přenesená",AG92,0)</f>
        <v>0</v>
      </c>
      <c r="CG92" s="138">
        <f>IF(AU92="sníž. přenesená",AG92,0)</f>
        <v>0</v>
      </c>
      <c r="CH92" s="138">
        <f>IF(AU92="nulová",AG92,0)</f>
        <v>0</v>
      </c>
      <c r="CI92" s="23">
        <f>IF(AU92="základní",1,IF(AU92="snížená",2,IF(AU92="zákl. přenesená",4,IF(AU92="sníž. přenesená",5,3))))</f>
        <v>1</v>
      </c>
      <c r="CJ92" s="23">
        <f>IF(AT92="stavební čast",1,IF(8892="investiční čast",2,3))</f>
        <v>1</v>
      </c>
      <c r="CK92" s="23" t="str">
        <f>IF(D92="Vyplň vlastní","","x")</f>
        <v/>
      </c>
    </row>
    <row r="93" s="1" customFormat="1" ht="19.92" customHeight="1">
      <c r="B93" s="47"/>
      <c r="C93" s="48"/>
      <c r="D93" s="139" t="s">
        <v>89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48"/>
      <c r="AD93" s="48"/>
      <c r="AE93" s="48"/>
      <c r="AF93" s="48"/>
      <c r="AG93" s="133">
        <f>AG87*AS93</f>
        <v>0</v>
      </c>
      <c r="AH93" s="134"/>
      <c r="AI93" s="134"/>
      <c r="AJ93" s="134"/>
      <c r="AK93" s="134"/>
      <c r="AL93" s="134"/>
      <c r="AM93" s="134"/>
      <c r="AN93" s="134">
        <f>AG93+AV93</f>
        <v>0</v>
      </c>
      <c r="AO93" s="134"/>
      <c r="AP93" s="134"/>
      <c r="AQ93" s="49"/>
      <c r="AS93" s="140">
        <v>0</v>
      </c>
      <c r="AT93" s="141" t="s">
        <v>87</v>
      </c>
      <c r="AU93" s="141" t="s">
        <v>41</v>
      </c>
      <c r="AV93" s="142">
        <f>ROUND(IF(AU93="nulová",0,IF(OR(AU93="základní",AU93="zákl. přenesená"),AG93*L31,AG93*L32)),2)</f>
        <v>0</v>
      </c>
      <c r="BV93" s="23" t="s">
        <v>90</v>
      </c>
      <c r="BY93" s="138">
        <f>IF(AU93="základní",AV93,0)</f>
        <v>0</v>
      </c>
      <c r="BZ93" s="138">
        <f>IF(AU93="snížená",AV93,0)</f>
        <v>0</v>
      </c>
      <c r="CA93" s="138">
        <f>IF(AU93="zákl. přenesená",AV93,0)</f>
        <v>0</v>
      </c>
      <c r="CB93" s="138">
        <f>IF(AU93="sníž. přenesená",AV93,0)</f>
        <v>0</v>
      </c>
      <c r="CC93" s="138">
        <f>IF(AU93="nulová",AV93,0)</f>
        <v>0</v>
      </c>
      <c r="CD93" s="138">
        <f>IF(AU93="základní",AG93,0)</f>
        <v>0</v>
      </c>
      <c r="CE93" s="138">
        <f>IF(AU93="snížená",AG93,0)</f>
        <v>0</v>
      </c>
      <c r="CF93" s="138">
        <f>IF(AU93="zákl. přenesená",AG93,0)</f>
        <v>0</v>
      </c>
      <c r="CG93" s="138">
        <f>IF(AU93="sníž. přenesená",AG93,0)</f>
        <v>0</v>
      </c>
      <c r="CH93" s="138">
        <f>IF(AU93="nulová",AG93,0)</f>
        <v>0</v>
      </c>
      <c r="CI93" s="23">
        <f>IF(AU93="základní",1,IF(AU93="snížená",2,IF(AU93="zákl. přenesená",4,IF(AU93="sníž. přenesená",5,3))))</f>
        <v>1</v>
      </c>
      <c r="CJ93" s="23">
        <f>IF(AT93="stavební čast",1,IF(8893="investiční čast",2,3))</f>
        <v>1</v>
      </c>
      <c r="CK93" s="23" t="str">
        <f>IF(D93="Vyplň vlastní","","x")</f>
        <v/>
      </c>
    </row>
    <row r="94" s="1" customFormat="1" ht="19.92" customHeight="1">
      <c r="B94" s="47"/>
      <c r="C94" s="48"/>
      <c r="D94" s="139" t="s">
        <v>89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48"/>
      <c r="AD94" s="48"/>
      <c r="AE94" s="48"/>
      <c r="AF94" s="48"/>
      <c r="AG94" s="133">
        <f>AG87*AS94</f>
        <v>0</v>
      </c>
      <c r="AH94" s="134"/>
      <c r="AI94" s="134"/>
      <c r="AJ94" s="134"/>
      <c r="AK94" s="134"/>
      <c r="AL94" s="134"/>
      <c r="AM94" s="134"/>
      <c r="AN94" s="134">
        <f>AG94+AV94</f>
        <v>0</v>
      </c>
      <c r="AO94" s="134"/>
      <c r="AP94" s="134"/>
      <c r="AQ94" s="49"/>
      <c r="AS94" s="143">
        <v>0</v>
      </c>
      <c r="AT94" s="144" t="s">
        <v>87</v>
      </c>
      <c r="AU94" s="144" t="s">
        <v>41</v>
      </c>
      <c r="AV94" s="145">
        <f>ROUND(IF(AU94="nulová",0,IF(OR(AU94="základní",AU94="zákl. přenesená"),AG94*L31,AG94*L32)),2)</f>
        <v>0</v>
      </c>
      <c r="BV94" s="23" t="s">
        <v>90</v>
      </c>
      <c r="BY94" s="138">
        <f>IF(AU94="základní",AV94,0)</f>
        <v>0</v>
      </c>
      <c r="BZ94" s="138">
        <f>IF(AU94="snížená",AV94,0)</f>
        <v>0</v>
      </c>
      <c r="CA94" s="138">
        <f>IF(AU94="zákl. přenesená",AV94,0)</f>
        <v>0</v>
      </c>
      <c r="CB94" s="138">
        <f>IF(AU94="sníž. přenesená",AV94,0)</f>
        <v>0</v>
      </c>
      <c r="CC94" s="138">
        <f>IF(AU94="nulová",AV94,0)</f>
        <v>0</v>
      </c>
      <c r="CD94" s="138">
        <f>IF(AU94="základní",AG94,0)</f>
        <v>0</v>
      </c>
      <c r="CE94" s="138">
        <f>IF(AU94="snížená",AG94,0)</f>
        <v>0</v>
      </c>
      <c r="CF94" s="138">
        <f>IF(AU94="zákl. přenesená",AG94,0)</f>
        <v>0</v>
      </c>
      <c r="CG94" s="138">
        <f>IF(AU94="sníž. přenesená",AG94,0)</f>
        <v>0</v>
      </c>
      <c r="CH94" s="138">
        <f>IF(AU94="nulová",AG94,0)</f>
        <v>0</v>
      </c>
      <c r="CI94" s="23">
        <f>IF(AU94="základní",1,IF(AU94="snížená",2,IF(AU94="zákl. přenesená",4,IF(AU94="sníž. přenesená",5,3))))</f>
        <v>1</v>
      </c>
      <c r="CJ94" s="23">
        <f>IF(AT94="stavební čast",1,IF(8894="investiční čast",2,3))</f>
        <v>1</v>
      </c>
      <c r="CK94" s="23" t="str">
        <f>IF(D94="Vyplň vlastní","","x")</f>
        <v/>
      </c>
    </row>
    <row r="95" s="1" customFormat="1" ht="10.8" customHeight="1"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9"/>
    </row>
    <row r="96" s="1" customFormat="1" ht="30" customHeight="1">
      <c r="B96" s="47"/>
      <c r="C96" s="146" t="s">
        <v>91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8">
        <f>ROUND(AG87+AG90,2)</f>
        <v>0</v>
      </c>
      <c r="AH96" s="148"/>
      <c r="AI96" s="148"/>
      <c r="AJ96" s="148"/>
      <c r="AK96" s="148"/>
      <c r="AL96" s="148"/>
      <c r="AM96" s="148"/>
      <c r="AN96" s="148">
        <f>AN87+AN90</f>
        <v>0</v>
      </c>
      <c r="AO96" s="148"/>
      <c r="AP96" s="148"/>
      <c r="AQ96" s="49"/>
    </row>
    <row r="97" s="1" customFormat="1" ht="6.96" customHeight="1">
      <c r="B97" s="76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8"/>
    </row>
  </sheetData>
  <sheetProtection sheet="1" formatColumns="0" formatRows="0" objects="1" scenarios="1" spinCount="10" saltValue="HJNj7cZffnVvJ5Wf9VLHDhilzFf4vAXYFd0pEDbeWJHkfwZtTKR3T4aHVm6r+RhGVzSd9dLGaYacktfxkKVCkA==" hashValue="Q8ND7u4izOEHMbtymfiIGqjYMSisRBxsdmwAXdQS/5GzkZMIxiFANKMFqFrkgXog5ANecF0F7UOHPK3wHvIcsA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2018-26 - Stavební úpravy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4"/>
      <c r="C1" s="14"/>
      <c r="D1" s="15" t="s">
        <v>1</v>
      </c>
      <c r="E1" s="14"/>
      <c r="F1" s="16" t="s">
        <v>92</v>
      </c>
      <c r="G1" s="16"/>
      <c r="H1" s="150" t="s">
        <v>93</v>
      </c>
      <c r="I1" s="150"/>
      <c r="J1" s="150"/>
      <c r="K1" s="150"/>
      <c r="L1" s="16" t="s">
        <v>94</v>
      </c>
      <c r="M1" s="14"/>
      <c r="N1" s="14"/>
      <c r="O1" s="15" t="s">
        <v>95</v>
      </c>
      <c r="P1" s="14"/>
      <c r="Q1" s="14"/>
      <c r="R1" s="14"/>
      <c r="S1" s="16" t="s">
        <v>96</v>
      </c>
      <c r="T1" s="16"/>
      <c r="U1" s="149"/>
      <c r="V1" s="149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78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97</v>
      </c>
    </row>
    <row r="4" ht="36.96" customHeight="1">
      <c r="B4" s="27"/>
      <c r="C4" s="28" t="s">
        <v>98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s="1" customFormat="1" ht="32.88" customHeight="1">
      <c r="B6" s="47"/>
      <c r="C6" s="48"/>
      <c r="D6" s="36" t="s">
        <v>19</v>
      </c>
      <c r="E6" s="48"/>
      <c r="F6" s="37" t="s">
        <v>20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9"/>
    </row>
    <row r="7" s="1" customFormat="1" ht="14.4" customHeight="1">
      <c r="B7" s="47"/>
      <c r="C7" s="48"/>
      <c r="D7" s="39" t="s">
        <v>21</v>
      </c>
      <c r="E7" s="48"/>
      <c r="F7" s="34" t="s">
        <v>22</v>
      </c>
      <c r="G7" s="48"/>
      <c r="H7" s="48"/>
      <c r="I7" s="48"/>
      <c r="J7" s="48"/>
      <c r="K7" s="48"/>
      <c r="L7" s="48"/>
      <c r="M7" s="39" t="s">
        <v>23</v>
      </c>
      <c r="N7" s="48"/>
      <c r="O7" s="34" t="s">
        <v>22</v>
      </c>
      <c r="P7" s="48"/>
      <c r="Q7" s="48"/>
      <c r="R7" s="49"/>
    </row>
    <row r="8" s="1" customFormat="1" ht="14.4" customHeight="1">
      <c r="B8" s="47"/>
      <c r="C8" s="48"/>
      <c r="D8" s="39" t="s">
        <v>24</v>
      </c>
      <c r="E8" s="48"/>
      <c r="F8" s="34" t="s">
        <v>25</v>
      </c>
      <c r="G8" s="48"/>
      <c r="H8" s="48"/>
      <c r="I8" s="48"/>
      <c r="J8" s="48"/>
      <c r="K8" s="48"/>
      <c r="L8" s="48"/>
      <c r="M8" s="39" t="s">
        <v>26</v>
      </c>
      <c r="N8" s="48"/>
      <c r="O8" s="151" t="str">
        <f>'Rekapitulace stavby'!AN8</f>
        <v>2. 5. 2018</v>
      </c>
      <c r="P8" s="91"/>
      <c r="Q8" s="48"/>
      <c r="R8" s="49"/>
    </row>
    <row r="9" s="1" customFormat="1" ht="10.8" customHeight="1">
      <c r="B9" s="47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9"/>
    </row>
    <row r="10" s="1" customFormat="1" ht="14.4" customHeight="1">
      <c r="B10" s="47"/>
      <c r="C10" s="48"/>
      <c r="D10" s="39" t="s">
        <v>28</v>
      </c>
      <c r="E10" s="48"/>
      <c r="F10" s="48"/>
      <c r="G10" s="48"/>
      <c r="H10" s="48"/>
      <c r="I10" s="48"/>
      <c r="J10" s="48"/>
      <c r="K10" s="48"/>
      <c r="L10" s="48"/>
      <c r="M10" s="39" t="s">
        <v>29</v>
      </c>
      <c r="N10" s="48"/>
      <c r="O10" s="34" t="str">
        <f>IF('Rekapitulace stavby'!AN10="","",'Rekapitulace stavby'!AN10)</f>
        <v/>
      </c>
      <c r="P10" s="34"/>
      <c r="Q10" s="48"/>
      <c r="R10" s="49"/>
    </row>
    <row r="11" s="1" customFormat="1" ht="18" customHeight="1">
      <c r="B11" s="47"/>
      <c r="C11" s="48"/>
      <c r="D11" s="48"/>
      <c r="E11" s="34" t="str">
        <f>IF('Rekapitulace stavby'!E11="","",'Rekapitulace stavby'!E11)</f>
        <v xml:space="preserve"> </v>
      </c>
      <c r="F11" s="48"/>
      <c r="G11" s="48"/>
      <c r="H11" s="48"/>
      <c r="I11" s="48"/>
      <c r="J11" s="48"/>
      <c r="K11" s="48"/>
      <c r="L11" s="48"/>
      <c r="M11" s="39" t="s">
        <v>30</v>
      </c>
      <c r="N11" s="48"/>
      <c r="O11" s="34" t="str">
        <f>IF('Rekapitulace stavby'!AN11="","",'Rekapitulace stavby'!AN11)</f>
        <v/>
      </c>
      <c r="P11" s="34"/>
      <c r="Q11" s="48"/>
      <c r="R11" s="49"/>
    </row>
    <row r="12" s="1" customFormat="1" ht="6.96" customHeight="1">
      <c r="B12" s="47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9"/>
    </row>
    <row r="13" s="1" customFormat="1" ht="14.4" customHeight="1">
      <c r="B13" s="47"/>
      <c r="C13" s="48"/>
      <c r="D13" s="39" t="s">
        <v>31</v>
      </c>
      <c r="E13" s="48"/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40" t="str">
        <f>IF('Rekapitulace stavby'!AN13="","",'Rekapitulace stavby'!AN13)</f>
        <v>Vyplň údaj</v>
      </c>
      <c r="P13" s="34"/>
      <c r="Q13" s="48"/>
      <c r="R13" s="49"/>
    </row>
    <row r="14" s="1" customFormat="1" ht="18" customHeight="1">
      <c r="B14" s="47"/>
      <c r="C14" s="48"/>
      <c r="D14" s="48"/>
      <c r="E14" s="40" t="str">
        <f>IF('Rekapitulace stavby'!E14="","",'Rekapitulace stavby'!E14)</f>
        <v>Vyplň údaj</v>
      </c>
      <c r="F14" s="152"/>
      <c r="G14" s="152"/>
      <c r="H14" s="152"/>
      <c r="I14" s="152"/>
      <c r="J14" s="152"/>
      <c r="K14" s="152"/>
      <c r="L14" s="152"/>
      <c r="M14" s="39" t="s">
        <v>30</v>
      </c>
      <c r="N14" s="48"/>
      <c r="O14" s="40" t="str">
        <f>IF('Rekapitulace stavby'!AN14="","",'Rekapitulace stavby'!AN14)</f>
        <v>Vyplň údaj</v>
      </c>
      <c r="P14" s="34"/>
      <c r="Q14" s="48"/>
      <c r="R14" s="49"/>
    </row>
    <row r="15" s="1" customFormat="1" ht="6.96" customHeight="1">
      <c r="B15" s="47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9"/>
    </row>
    <row r="16" s="1" customFormat="1" ht="14.4" customHeight="1">
      <c r="B16" s="47"/>
      <c r="C16" s="48"/>
      <c r="D16" s="39" t="s">
        <v>33</v>
      </c>
      <c r="E16" s="48"/>
      <c r="F16" s="48"/>
      <c r="G16" s="48"/>
      <c r="H16" s="48"/>
      <c r="I16" s="48"/>
      <c r="J16" s="48"/>
      <c r="K16" s="48"/>
      <c r="L16" s="48"/>
      <c r="M16" s="39" t="s">
        <v>29</v>
      </c>
      <c r="N16" s="48"/>
      <c r="O16" s="34" t="str">
        <f>IF('Rekapitulace stavby'!AN16="","",'Rekapitulace stavby'!AN16)</f>
        <v/>
      </c>
      <c r="P16" s="34"/>
      <c r="Q16" s="48"/>
      <c r="R16" s="49"/>
    </row>
    <row r="17" s="1" customFormat="1" ht="18" customHeight="1">
      <c r="B17" s="47"/>
      <c r="C17" s="48"/>
      <c r="D17" s="48"/>
      <c r="E17" s="34" t="str">
        <f>IF('Rekapitulace stavby'!E17="","",'Rekapitulace stavby'!E17)</f>
        <v xml:space="preserve"> </v>
      </c>
      <c r="F17" s="48"/>
      <c r="G17" s="48"/>
      <c r="H17" s="48"/>
      <c r="I17" s="48"/>
      <c r="J17" s="48"/>
      <c r="K17" s="48"/>
      <c r="L17" s="48"/>
      <c r="M17" s="39" t="s">
        <v>30</v>
      </c>
      <c r="N17" s="48"/>
      <c r="O17" s="34" t="str">
        <f>IF('Rekapitulace stavby'!AN17="","",'Rekapitulace stavby'!AN17)</f>
        <v/>
      </c>
      <c r="P17" s="34"/>
      <c r="Q17" s="48"/>
      <c r="R17" s="49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9"/>
    </row>
    <row r="19" s="1" customFormat="1" ht="14.4" customHeight="1">
      <c r="B19" s="47"/>
      <c r="C19" s="48"/>
      <c r="D19" s="39" t="s">
        <v>35</v>
      </c>
      <c r="E19" s="48"/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tr">
        <f>IF('Rekapitulace stavby'!AN19="","",'Rekapitulace stavby'!AN19)</f>
        <v/>
      </c>
      <c r="P19" s="34"/>
      <c r="Q19" s="48"/>
      <c r="R19" s="49"/>
    </row>
    <row r="20" s="1" customFormat="1" ht="18" customHeight="1">
      <c r="B20" s="47"/>
      <c r="C20" s="48"/>
      <c r="D20" s="48"/>
      <c r="E20" s="34" t="str">
        <f>IF('Rekapitulace stavby'!E20="","",'Rekapitulace stavby'!E20)</f>
        <v xml:space="preserve"> </v>
      </c>
      <c r="F20" s="48"/>
      <c r="G20" s="48"/>
      <c r="H20" s="48"/>
      <c r="I20" s="48"/>
      <c r="J20" s="48"/>
      <c r="K20" s="48"/>
      <c r="L20" s="48"/>
      <c r="M20" s="39" t="s">
        <v>30</v>
      </c>
      <c r="N20" s="48"/>
      <c r="O20" s="34" t="str">
        <f>IF('Rekapitulace stavby'!AN20="","",'Rekapitulace stavby'!AN20)</f>
        <v/>
      </c>
      <c r="P20" s="34"/>
      <c r="Q20" s="48"/>
      <c r="R20" s="49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9"/>
    </row>
    <row r="22" s="1" customFormat="1" ht="14.4" customHeight="1">
      <c r="B22" s="47"/>
      <c r="C22" s="48"/>
      <c r="D22" s="39" t="s">
        <v>36</v>
      </c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6.5" customHeight="1">
      <c r="B23" s="47"/>
      <c r="C23" s="48"/>
      <c r="D23" s="48"/>
      <c r="E23" s="43" t="s">
        <v>22</v>
      </c>
      <c r="F23" s="43"/>
      <c r="G23" s="43"/>
      <c r="H23" s="43"/>
      <c r="I23" s="43"/>
      <c r="J23" s="43"/>
      <c r="K23" s="43"/>
      <c r="L23" s="43"/>
      <c r="M23" s="48"/>
      <c r="N23" s="48"/>
      <c r="O23" s="48"/>
      <c r="P23" s="48"/>
      <c r="Q23" s="48"/>
      <c r="R23" s="49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48"/>
      <c r="R25" s="49"/>
    </row>
    <row r="26" s="1" customFormat="1" ht="14.4" customHeight="1">
      <c r="B26" s="47"/>
      <c r="C26" s="48"/>
      <c r="D26" s="153" t="s">
        <v>99</v>
      </c>
      <c r="E26" s="48"/>
      <c r="F26" s="48"/>
      <c r="G26" s="48"/>
      <c r="H26" s="48"/>
      <c r="I26" s="48"/>
      <c r="J26" s="48"/>
      <c r="K26" s="48"/>
      <c r="L26" s="48"/>
      <c r="M26" s="46">
        <f>N87</f>
        <v>0</v>
      </c>
      <c r="N26" s="46"/>
      <c r="O26" s="46"/>
      <c r="P26" s="46"/>
      <c r="Q26" s="48"/>
      <c r="R26" s="49"/>
    </row>
    <row r="27" s="1" customFormat="1" ht="14.4" customHeight="1">
      <c r="B27" s="47"/>
      <c r="C27" s="48"/>
      <c r="D27" s="45" t="s">
        <v>86</v>
      </c>
      <c r="E27" s="48"/>
      <c r="F27" s="48"/>
      <c r="G27" s="48"/>
      <c r="H27" s="48"/>
      <c r="I27" s="48"/>
      <c r="J27" s="48"/>
      <c r="K27" s="48"/>
      <c r="L27" s="48"/>
      <c r="M27" s="46">
        <f>N103</f>
        <v>0</v>
      </c>
      <c r="N27" s="46"/>
      <c r="O27" s="46"/>
      <c r="P27" s="46"/>
      <c r="Q27" s="48"/>
      <c r="R27" s="49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9"/>
    </row>
    <row r="29" s="1" customFormat="1" ht="25.44" customHeight="1">
      <c r="B29" s="47"/>
      <c r="C29" s="48"/>
      <c r="D29" s="154" t="s">
        <v>39</v>
      </c>
      <c r="E29" s="48"/>
      <c r="F29" s="48"/>
      <c r="G29" s="48"/>
      <c r="H29" s="48"/>
      <c r="I29" s="48"/>
      <c r="J29" s="48"/>
      <c r="K29" s="48"/>
      <c r="L29" s="48"/>
      <c r="M29" s="155">
        <f>ROUND(M26+M27,2)</f>
        <v>0</v>
      </c>
      <c r="N29" s="48"/>
      <c r="O29" s="48"/>
      <c r="P29" s="48"/>
      <c r="Q29" s="48"/>
      <c r="R29" s="49"/>
    </row>
    <row r="30" s="1" customFormat="1" ht="6.96" customHeight="1">
      <c r="B30" s="47"/>
      <c r="C30" s="4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48"/>
      <c r="R30" s="49"/>
    </row>
    <row r="31" s="1" customFormat="1" ht="14.4" customHeight="1">
      <c r="B31" s="47"/>
      <c r="C31" s="48"/>
      <c r="D31" s="55" t="s">
        <v>40</v>
      </c>
      <c r="E31" s="55" t="s">
        <v>41</v>
      </c>
      <c r="F31" s="56">
        <v>0.20999999999999999</v>
      </c>
      <c r="G31" s="156" t="s">
        <v>42</v>
      </c>
      <c r="H31" s="157">
        <f>ROUND((((SUM(BE103:BE110)+SUM(BE127:BE291))+SUM(BE293:BE297))),2)</f>
        <v>0</v>
      </c>
      <c r="I31" s="48"/>
      <c r="J31" s="48"/>
      <c r="K31" s="48"/>
      <c r="L31" s="48"/>
      <c r="M31" s="157">
        <f>ROUND(((ROUND((SUM(BE103:BE110)+SUM(BE127:BE291)), 2)*F31)+SUM(BE293:BE297)*F31),2)</f>
        <v>0</v>
      </c>
      <c r="N31" s="48"/>
      <c r="O31" s="48"/>
      <c r="P31" s="48"/>
      <c r="Q31" s="48"/>
      <c r="R31" s="49"/>
    </row>
    <row r="32" s="1" customFormat="1" ht="14.4" customHeight="1">
      <c r="B32" s="47"/>
      <c r="C32" s="48"/>
      <c r="D32" s="48"/>
      <c r="E32" s="55" t="s">
        <v>43</v>
      </c>
      <c r="F32" s="56">
        <v>0.14999999999999999</v>
      </c>
      <c r="G32" s="156" t="s">
        <v>42</v>
      </c>
      <c r="H32" s="157">
        <f>ROUND((((SUM(BF103:BF110)+SUM(BF127:BF291))+SUM(BF293:BF297))),2)</f>
        <v>0</v>
      </c>
      <c r="I32" s="48"/>
      <c r="J32" s="48"/>
      <c r="K32" s="48"/>
      <c r="L32" s="48"/>
      <c r="M32" s="157">
        <f>ROUND(((ROUND((SUM(BF103:BF110)+SUM(BF127:BF291)), 2)*F32)+SUM(BF293:BF297)*F32),2)</f>
        <v>0</v>
      </c>
      <c r="N32" s="48"/>
      <c r="O32" s="48"/>
      <c r="P32" s="48"/>
      <c r="Q32" s="48"/>
      <c r="R32" s="49"/>
    </row>
    <row r="33" hidden="1" s="1" customFormat="1" ht="14.4" customHeight="1">
      <c r="B33" s="47"/>
      <c r="C33" s="48"/>
      <c r="D33" s="48"/>
      <c r="E33" s="55" t="s">
        <v>44</v>
      </c>
      <c r="F33" s="56">
        <v>0.20999999999999999</v>
      </c>
      <c r="G33" s="156" t="s">
        <v>42</v>
      </c>
      <c r="H33" s="157">
        <f>ROUND((((SUM(BG103:BG110)+SUM(BG127:BG291))+SUM(BG293:BG297))),2)</f>
        <v>0</v>
      </c>
      <c r="I33" s="48"/>
      <c r="J33" s="48"/>
      <c r="K33" s="48"/>
      <c r="L33" s="48"/>
      <c r="M33" s="157"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45</v>
      </c>
      <c r="F34" s="56">
        <v>0.14999999999999999</v>
      </c>
      <c r="G34" s="156" t="s">
        <v>42</v>
      </c>
      <c r="H34" s="157">
        <f>ROUND((((SUM(BH103:BH110)+SUM(BH127:BH291))+SUM(BH293:BH297))),2)</f>
        <v>0</v>
      </c>
      <c r="I34" s="48"/>
      <c r="J34" s="48"/>
      <c r="K34" s="48"/>
      <c r="L34" s="48"/>
      <c r="M34" s="157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46</v>
      </c>
      <c r="F35" s="56">
        <v>0</v>
      </c>
      <c r="G35" s="156" t="s">
        <v>42</v>
      </c>
      <c r="H35" s="157">
        <f>ROUND((((SUM(BI103:BI110)+SUM(BI127:BI291))+SUM(BI293:BI297))),2)</f>
        <v>0</v>
      </c>
      <c r="I35" s="48"/>
      <c r="J35" s="48"/>
      <c r="K35" s="48"/>
      <c r="L35" s="48"/>
      <c r="M35" s="157">
        <v>0</v>
      </c>
      <c r="N35" s="48"/>
      <c r="O35" s="48"/>
      <c r="P35" s="48"/>
      <c r="Q35" s="48"/>
      <c r="R35" s="4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9"/>
    </row>
    <row r="37" s="1" customFormat="1" ht="25.44" customHeight="1">
      <c r="B37" s="47"/>
      <c r="C37" s="147"/>
      <c r="D37" s="158" t="s">
        <v>47</v>
      </c>
      <c r="E37" s="104"/>
      <c r="F37" s="104"/>
      <c r="G37" s="159" t="s">
        <v>48</v>
      </c>
      <c r="H37" s="160" t="s">
        <v>49</v>
      </c>
      <c r="I37" s="104"/>
      <c r="J37" s="104"/>
      <c r="K37" s="104"/>
      <c r="L37" s="161">
        <f>SUM(M29:M35)</f>
        <v>0</v>
      </c>
      <c r="M37" s="161"/>
      <c r="N37" s="161"/>
      <c r="O37" s="161"/>
      <c r="P37" s="162"/>
      <c r="Q37" s="147"/>
      <c r="R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50</v>
      </c>
      <c r="E50" s="68"/>
      <c r="F50" s="68"/>
      <c r="G50" s="68"/>
      <c r="H50" s="69"/>
      <c r="I50" s="48"/>
      <c r="J50" s="67" t="s">
        <v>51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52</v>
      </c>
      <c r="E59" s="73"/>
      <c r="F59" s="73"/>
      <c r="G59" s="74" t="s">
        <v>53</v>
      </c>
      <c r="H59" s="75"/>
      <c r="I59" s="48"/>
      <c r="J59" s="72" t="s">
        <v>52</v>
      </c>
      <c r="K59" s="73"/>
      <c r="L59" s="73"/>
      <c r="M59" s="73"/>
      <c r="N59" s="74" t="s">
        <v>53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54</v>
      </c>
      <c r="E61" s="68"/>
      <c r="F61" s="68"/>
      <c r="G61" s="68"/>
      <c r="H61" s="69"/>
      <c r="I61" s="48"/>
      <c r="J61" s="67" t="s">
        <v>55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52</v>
      </c>
      <c r="E70" s="73"/>
      <c r="F70" s="73"/>
      <c r="G70" s="74" t="s">
        <v>53</v>
      </c>
      <c r="H70" s="75"/>
      <c r="I70" s="48"/>
      <c r="J70" s="72" t="s">
        <v>52</v>
      </c>
      <c r="K70" s="73"/>
      <c r="L70" s="73"/>
      <c r="M70" s="73"/>
      <c r="N70" s="74" t="s">
        <v>53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3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5"/>
    </row>
    <row r="76" s="1" customFormat="1" ht="36.96" customHeight="1">
      <c r="B76" s="47"/>
      <c r="C76" s="28" t="s">
        <v>100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66"/>
      <c r="U76" s="166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66"/>
      <c r="U77" s="166"/>
    </row>
    <row r="78" s="1" customFormat="1" ht="36.96" customHeight="1">
      <c r="B78" s="47"/>
      <c r="C78" s="86" t="s">
        <v>19</v>
      </c>
      <c r="D78" s="48"/>
      <c r="E78" s="48"/>
      <c r="F78" s="88" t="str">
        <f>F6</f>
        <v>Stavební úpravy a přístavba skladu soli p.č.1496/7 v kú. Humpolec</v>
      </c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9"/>
      <c r="T78" s="166"/>
      <c r="U78" s="166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66"/>
      <c r="U79" s="166"/>
    </row>
    <row r="80" s="1" customFormat="1" ht="18" customHeight="1">
      <c r="B80" s="47"/>
      <c r="C80" s="39" t="s">
        <v>24</v>
      </c>
      <c r="D80" s="48"/>
      <c r="E80" s="48"/>
      <c r="F80" s="34" t="str">
        <f>F8</f>
        <v xml:space="preserve"> </v>
      </c>
      <c r="G80" s="48"/>
      <c r="H80" s="48"/>
      <c r="I80" s="48"/>
      <c r="J80" s="48"/>
      <c r="K80" s="39" t="s">
        <v>26</v>
      </c>
      <c r="L80" s="48"/>
      <c r="M80" s="91" t="str">
        <f>IF(O8="","",O8)</f>
        <v>2. 5. 2018</v>
      </c>
      <c r="N80" s="91"/>
      <c r="O80" s="91"/>
      <c r="P80" s="91"/>
      <c r="Q80" s="48"/>
      <c r="R80" s="49"/>
      <c r="T80" s="166"/>
      <c r="U80" s="166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  <c r="T81" s="166"/>
      <c r="U81" s="166"/>
    </row>
    <row r="82" s="1" customFormat="1">
      <c r="B82" s="47"/>
      <c r="C82" s="39" t="s">
        <v>28</v>
      </c>
      <c r="D82" s="48"/>
      <c r="E82" s="48"/>
      <c r="F82" s="34" t="str">
        <f>E11</f>
        <v xml:space="preserve"> </v>
      </c>
      <c r="G82" s="48"/>
      <c r="H82" s="48"/>
      <c r="I82" s="48"/>
      <c r="J82" s="48"/>
      <c r="K82" s="39" t="s">
        <v>33</v>
      </c>
      <c r="L82" s="48"/>
      <c r="M82" s="34" t="str">
        <f>E17</f>
        <v xml:space="preserve"> </v>
      </c>
      <c r="N82" s="34"/>
      <c r="O82" s="34"/>
      <c r="P82" s="34"/>
      <c r="Q82" s="34"/>
      <c r="R82" s="49"/>
      <c r="T82" s="166"/>
      <c r="U82" s="166"/>
    </row>
    <row r="83" s="1" customFormat="1" ht="14.4" customHeight="1">
      <c r="B83" s="47"/>
      <c r="C83" s="39" t="s">
        <v>31</v>
      </c>
      <c r="D83" s="48"/>
      <c r="E83" s="48"/>
      <c r="F83" s="34" t="str">
        <f>IF(E14="","",E14)</f>
        <v>Vyplň údaj</v>
      </c>
      <c r="G83" s="48"/>
      <c r="H83" s="48"/>
      <c r="I83" s="48"/>
      <c r="J83" s="48"/>
      <c r="K83" s="39" t="s">
        <v>35</v>
      </c>
      <c r="L83" s="48"/>
      <c r="M83" s="34" t="str">
        <f>E20</f>
        <v xml:space="preserve"> </v>
      </c>
      <c r="N83" s="34"/>
      <c r="O83" s="34"/>
      <c r="P83" s="34"/>
      <c r="Q83" s="34"/>
      <c r="R83" s="49"/>
      <c r="T83" s="166"/>
      <c r="U83" s="166"/>
    </row>
    <row r="84" s="1" customFormat="1" ht="10.32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9"/>
      <c r="T84" s="166"/>
      <c r="U84" s="166"/>
    </row>
    <row r="85" s="1" customFormat="1" ht="29.28" customHeight="1">
      <c r="B85" s="47"/>
      <c r="C85" s="167" t="s">
        <v>101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67" t="s">
        <v>102</v>
      </c>
      <c r="O85" s="147"/>
      <c r="P85" s="147"/>
      <c r="Q85" s="147"/>
      <c r="R85" s="49"/>
      <c r="T85" s="166"/>
      <c r="U85" s="166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  <c r="T86" s="166"/>
      <c r="U86" s="166"/>
    </row>
    <row r="87" s="1" customFormat="1" ht="29.28" customHeight="1">
      <c r="B87" s="47"/>
      <c r="C87" s="168" t="s">
        <v>103</v>
      </c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114">
        <f>N127</f>
        <v>0</v>
      </c>
      <c r="O87" s="169"/>
      <c r="P87" s="169"/>
      <c r="Q87" s="169"/>
      <c r="R87" s="49"/>
      <c r="T87" s="166"/>
      <c r="U87" s="166"/>
      <c r="AU87" s="23" t="s">
        <v>104</v>
      </c>
    </row>
    <row r="88" s="6" customFormat="1" ht="24.96" customHeight="1">
      <c r="B88" s="170"/>
      <c r="C88" s="171"/>
      <c r="D88" s="172" t="s">
        <v>105</v>
      </c>
      <c r="E88" s="171"/>
      <c r="F88" s="171"/>
      <c r="G88" s="171"/>
      <c r="H88" s="171"/>
      <c r="I88" s="171"/>
      <c r="J88" s="171"/>
      <c r="K88" s="171"/>
      <c r="L88" s="171"/>
      <c r="M88" s="171"/>
      <c r="N88" s="173">
        <f>N128</f>
        <v>0</v>
      </c>
      <c r="O88" s="171"/>
      <c r="P88" s="171"/>
      <c r="Q88" s="171"/>
      <c r="R88" s="174"/>
      <c r="T88" s="175"/>
      <c r="U88" s="175"/>
    </row>
    <row r="89" s="7" customFormat="1" ht="19.92" customHeight="1">
      <c r="B89" s="176"/>
      <c r="C89" s="177"/>
      <c r="D89" s="132" t="s">
        <v>106</v>
      </c>
      <c r="E89" s="177"/>
      <c r="F89" s="177"/>
      <c r="G89" s="177"/>
      <c r="H89" s="177"/>
      <c r="I89" s="177"/>
      <c r="J89" s="177"/>
      <c r="K89" s="177"/>
      <c r="L89" s="177"/>
      <c r="M89" s="177"/>
      <c r="N89" s="134">
        <f>N129</f>
        <v>0</v>
      </c>
      <c r="O89" s="177"/>
      <c r="P89" s="177"/>
      <c r="Q89" s="177"/>
      <c r="R89" s="178"/>
      <c r="T89" s="179"/>
      <c r="U89" s="179"/>
    </row>
    <row r="90" s="7" customFormat="1" ht="19.92" customHeight="1">
      <c r="B90" s="176"/>
      <c r="C90" s="177"/>
      <c r="D90" s="132" t="s">
        <v>107</v>
      </c>
      <c r="E90" s="177"/>
      <c r="F90" s="177"/>
      <c r="G90" s="177"/>
      <c r="H90" s="177"/>
      <c r="I90" s="177"/>
      <c r="J90" s="177"/>
      <c r="K90" s="177"/>
      <c r="L90" s="177"/>
      <c r="M90" s="177"/>
      <c r="N90" s="134">
        <f>N155</f>
        <v>0</v>
      </c>
      <c r="O90" s="177"/>
      <c r="P90" s="177"/>
      <c r="Q90" s="177"/>
      <c r="R90" s="178"/>
      <c r="T90" s="179"/>
      <c r="U90" s="179"/>
    </row>
    <row r="91" s="7" customFormat="1" ht="19.92" customHeight="1">
      <c r="B91" s="176"/>
      <c r="C91" s="177"/>
      <c r="D91" s="132" t="s">
        <v>108</v>
      </c>
      <c r="E91" s="177"/>
      <c r="F91" s="177"/>
      <c r="G91" s="177"/>
      <c r="H91" s="177"/>
      <c r="I91" s="177"/>
      <c r="J91" s="177"/>
      <c r="K91" s="177"/>
      <c r="L91" s="177"/>
      <c r="M91" s="177"/>
      <c r="N91" s="134">
        <f>N207</f>
        <v>0</v>
      </c>
      <c r="O91" s="177"/>
      <c r="P91" s="177"/>
      <c r="Q91" s="177"/>
      <c r="R91" s="178"/>
      <c r="T91" s="179"/>
      <c r="U91" s="179"/>
    </row>
    <row r="92" s="7" customFormat="1" ht="19.92" customHeight="1">
      <c r="B92" s="176"/>
      <c r="C92" s="177"/>
      <c r="D92" s="132" t="s">
        <v>109</v>
      </c>
      <c r="E92" s="177"/>
      <c r="F92" s="177"/>
      <c r="G92" s="177"/>
      <c r="H92" s="177"/>
      <c r="I92" s="177"/>
      <c r="J92" s="177"/>
      <c r="K92" s="177"/>
      <c r="L92" s="177"/>
      <c r="M92" s="177"/>
      <c r="N92" s="134">
        <f>N238</f>
        <v>0</v>
      </c>
      <c r="O92" s="177"/>
      <c r="P92" s="177"/>
      <c r="Q92" s="177"/>
      <c r="R92" s="178"/>
      <c r="T92" s="179"/>
      <c r="U92" s="179"/>
    </row>
    <row r="93" s="7" customFormat="1" ht="19.92" customHeight="1">
      <c r="B93" s="176"/>
      <c r="C93" s="177"/>
      <c r="D93" s="132" t="s">
        <v>110</v>
      </c>
      <c r="E93" s="177"/>
      <c r="F93" s="177"/>
      <c r="G93" s="177"/>
      <c r="H93" s="177"/>
      <c r="I93" s="177"/>
      <c r="J93" s="177"/>
      <c r="K93" s="177"/>
      <c r="L93" s="177"/>
      <c r="M93" s="177"/>
      <c r="N93" s="134">
        <f>N241</f>
        <v>0</v>
      </c>
      <c r="O93" s="177"/>
      <c r="P93" s="177"/>
      <c r="Q93" s="177"/>
      <c r="R93" s="178"/>
      <c r="T93" s="179"/>
      <c r="U93" s="179"/>
    </row>
    <row r="94" s="7" customFormat="1" ht="19.92" customHeight="1">
      <c r="B94" s="176"/>
      <c r="C94" s="177"/>
      <c r="D94" s="132" t="s">
        <v>111</v>
      </c>
      <c r="E94" s="177"/>
      <c r="F94" s="177"/>
      <c r="G94" s="177"/>
      <c r="H94" s="177"/>
      <c r="I94" s="177"/>
      <c r="J94" s="177"/>
      <c r="K94" s="177"/>
      <c r="L94" s="177"/>
      <c r="M94" s="177"/>
      <c r="N94" s="134">
        <f>N247</f>
        <v>0</v>
      </c>
      <c r="O94" s="177"/>
      <c r="P94" s="177"/>
      <c r="Q94" s="177"/>
      <c r="R94" s="178"/>
      <c r="T94" s="179"/>
      <c r="U94" s="179"/>
    </row>
    <row r="95" s="7" customFormat="1" ht="19.92" customHeight="1">
      <c r="B95" s="176"/>
      <c r="C95" s="177"/>
      <c r="D95" s="132" t="s">
        <v>112</v>
      </c>
      <c r="E95" s="177"/>
      <c r="F95" s="177"/>
      <c r="G95" s="177"/>
      <c r="H95" s="177"/>
      <c r="I95" s="177"/>
      <c r="J95" s="177"/>
      <c r="K95" s="177"/>
      <c r="L95" s="177"/>
      <c r="M95" s="177"/>
      <c r="N95" s="134">
        <f>N263</f>
        <v>0</v>
      </c>
      <c r="O95" s="177"/>
      <c r="P95" s="177"/>
      <c r="Q95" s="177"/>
      <c r="R95" s="178"/>
      <c r="T95" s="179"/>
      <c r="U95" s="179"/>
    </row>
    <row r="96" s="7" customFormat="1" ht="19.92" customHeight="1">
      <c r="B96" s="176"/>
      <c r="C96" s="177"/>
      <c r="D96" s="132" t="s">
        <v>113</v>
      </c>
      <c r="E96" s="177"/>
      <c r="F96" s="177"/>
      <c r="G96" s="177"/>
      <c r="H96" s="177"/>
      <c r="I96" s="177"/>
      <c r="J96" s="177"/>
      <c r="K96" s="177"/>
      <c r="L96" s="177"/>
      <c r="M96" s="177"/>
      <c r="N96" s="134">
        <f>N265</f>
        <v>0</v>
      </c>
      <c r="O96" s="177"/>
      <c r="P96" s="177"/>
      <c r="Q96" s="177"/>
      <c r="R96" s="178"/>
      <c r="T96" s="179"/>
      <c r="U96" s="179"/>
    </row>
    <row r="97" s="6" customFormat="1" ht="24.96" customHeight="1">
      <c r="B97" s="170"/>
      <c r="C97" s="171"/>
      <c r="D97" s="172" t="s">
        <v>114</v>
      </c>
      <c r="E97" s="171"/>
      <c r="F97" s="171"/>
      <c r="G97" s="171"/>
      <c r="H97" s="171"/>
      <c r="I97" s="171"/>
      <c r="J97" s="171"/>
      <c r="K97" s="171"/>
      <c r="L97" s="171"/>
      <c r="M97" s="171"/>
      <c r="N97" s="173">
        <f>N267</f>
        <v>0</v>
      </c>
      <c r="O97" s="171"/>
      <c r="P97" s="171"/>
      <c r="Q97" s="171"/>
      <c r="R97" s="174"/>
      <c r="T97" s="175"/>
      <c r="U97" s="175"/>
    </row>
    <row r="98" s="6" customFormat="1" ht="24.96" customHeight="1">
      <c r="B98" s="170"/>
      <c r="C98" s="171"/>
      <c r="D98" s="172" t="s">
        <v>115</v>
      </c>
      <c r="E98" s="171"/>
      <c r="F98" s="171"/>
      <c r="G98" s="171"/>
      <c r="H98" s="171"/>
      <c r="I98" s="171"/>
      <c r="J98" s="171"/>
      <c r="K98" s="171"/>
      <c r="L98" s="171"/>
      <c r="M98" s="171"/>
      <c r="N98" s="173">
        <f>N281</f>
        <v>0</v>
      </c>
      <c r="O98" s="171"/>
      <c r="P98" s="171"/>
      <c r="Q98" s="171"/>
      <c r="R98" s="174"/>
      <c r="T98" s="175"/>
      <c r="U98" s="175"/>
    </row>
    <row r="99" s="6" customFormat="1" ht="24.96" customHeight="1">
      <c r="B99" s="170"/>
      <c r="C99" s="171"/>
      <c r="D99" s="172" t="s">
        <v>116</v>
      </c>
      <c r="E99" s="171"/>
      <c r="F99" s="171"/>
      <c r="G99" s="171"/>
      <c r="H99" s="171"/>
      <c r="I99" s="171"/>
      <c r="J99" s="171"/>
      <c r="K99" s="171"/>
      <c r="L99" s="171"/>
      <c r="M99" s="171"/>
      <c r="N99" s="173">
        <f>N287</f>
        <v>0</v>
      </c>
      <c r="O99" s="171"/>
      <c r="P99" s="171"/>
      <c r="Q99" s="171"/>
      <c r="R99" s="174"/>
      <c r="T99" s="175"/>
      <c r="U99" s="175"/>
    </row>
    <row r="100" s="7" customFormat="1" ht="19.92" customHeight="1">
      <c r="B100" s="176"/>
      <c r="C100" s="177"/>
      <c r="D100" s="132" t="s">
        <v>117</v>
      </c>
      <c r="E100" s="177"/>
      <c r="F100" s="177"/>
      <c r="G100" s="177"/>
      <c r="H100" s="177"/>
      <c r="I100" s="177"/>
      <c r="J100" s="177"/>
      <c r="K100" s="177"/>
      <c r="L100" s="177"/>
      <c r="M100" s="177"/>
      <c r="N100" s="134">
        <f>N288</f>
        <v>0</v>
      </c>
      <c r="O100" s="177"/>
      <c r="P100" s="177"/>
      <c r="Q100" s="177"/>
      <c r="R100" s="178"/>
      <c r="T100" s="179"/>
      <c r="U100" s="179"/>
    </row>
    <row r="101" s="6" customFormat="1" ht="21.84" customHeight="1">
      <c r="B101" s="170"/>
      <c r="C101" s="171"/>
      <c r="D101" s="172" t="s">
        <v>118</v>
      </c>
      <c r="E101" s="171"/>
      <c r="F101" s="171"/>
      <c r="G101" s="171"/>
      <c r="H101" s="171"/>
      <c r="I101" s="171"/>
      <c r="J101" s="171"/>
      <c r="K101" s="171"/>
      <c r="L101" s="171"/>
      <c r="M101" s="171"/>
      <c r="N101" s="180">
        <f>N292</f>
        <v>0</v>
      </c>
      <c r="O101" s="171"/>
      <c r="P101" s="171"/>
      <c r="Q101" s="171"/>
      <c r="R101" s="174"/>
      <c r="T101" s="175"/>
      <c r="U101" s="175"/>
    </row>
    <row r="102" s="1" customFormat="1" ht="21.84" customHeight="1"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9"/>
      <c r="T102" s="166"/>
      <c r="U102" s="166"/>
    </row>
    <row r="103" s="1" customFormat="1" ht="29.28" customHeight="1">
      <c r="B103" s="47"/>
      <c r="C103" s="168" t="s">
        <v>119</v>
      </c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169">
        <f>ROUND(N104+N105+N106+N107+N108+N109,2)</f>
        <v>0</v>
      </c>
      <c r="O103" s="181"/>
      <c r="P103" s="181"/>
      <c r="Q103" s="181"/>
      <c r="R103" s="49"/>
      <c r="T103" s="182"/>
      <c r="U103" s="183" t="s">
        <v>40</v>
      </c>
    </row>
    <row r="104" s="1" customFormat="1" ht="18" customHeight="1">
      <c r="B104" s="47"/>
      <c r="C104" s="48"/>
      <c r="D104" s="139" t="s">
        <v>120</v>
      </c>
      <c r="E104" s="132"/>
      <c r="F104" s="132"/>
      <c r="G104" s="132"/>
      <c r="H104" s="132"/>
      <c r="I104" s="48"/>
      <c r="J104" s="48"/>
      <c r="K104" s="48"/>
      <c r="L104" s="48"/>
      <c r="M104" s="48"/>
      <c r="N104" s="133">
        <f>ROUND(N87*T104,2)</f>
        <v>0</v>
      </c>
      <c r="O104" s="134"/>
      <c r="P104" s="134"/>
      <c r="Q104" s="134"/>
      <c r="R104" s="49"/>
      <c r="S104" s="184"/>
      <c r="T104" s="185"/>
      <c r="U104" s="186" t="s">
        <v>41</v>
      </c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7" t="s">
        <v>121</v>
      </c>
      <c r="AZ104" s="184"/>
      <c r="BA104" s="184"/>
      <c r="BB104" s="184"/>
      <c r="BC104" s="184"/>
      <c r="BD104" s="184"/>
      <c r="BE104" s="188">
        <f>IF(U104="základní",N104,0)</f>
        <v>0</v>
      </c>
      <c r="BF104" s="188">
        <f>IF(U104="snížená",N104,0)</f>
        <v>0</v>
      </c>
      <c r="BG104" s="188">
        <f>IF(U104="zákl. přenesená",N104,0)</f>
        <v>0</v>
      </c>
      <c r="BH104" s="188">
        <f>IF(U104="sníž. přenesená",N104,0)</f>
        <v>0</v>
      </c>
      <c r="BI104" s="188">
        <f>IF(U104="nulová",N104,0)</f>
        <v>0</v>
      </c>
      <c r="BJ104" s="187" t="s">
        <v>81</v>
      </c>
      <c r="BK104" s="184"/>
      <c r="BL104" s="184"/>
      <c r="BM104" s="184"/>
    </row>
    <row r="105" s="1" customFormat="1" ht="18" customHeight="1">
      <c r="B105" s="47"/>
      <c r="C105" s="48"/>
      <c r="D105" s="139" t="s">
        <v>122</v>
      </c>
      <c r="E105" s="132"/>
      <c r="F105" s="132"/>
      <c r="G105" s="132"/>
      <c r="H105" s="132"/>
      <c r="I105" s="48"/>
      <c r="J105" s="48"/>
      <c r="K105" s="48"/>
      <c r="L105" s="48"/>
      <c r="M105" s="48"/>
      <c r="N105" s="133">
        <f>ROUND(N87*T105,2)</f>
        <v>0</v>
      </c>
      <c r="O105" s="134"/>
      <c r="P105" s="134"/>
      <c r="Q105" s="134"/>
      <c r="R105" s="49"/>
      <c r="S105" s="184"/>
      <c r="T105" s="185"/>
      <c r="U105" s="186" t="s">
        <v>41</v>
      </c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7" t="s">
        <v>121</v>
      </c>
      <c r="AZ105" s="184"/>
      <c r="BA105" s="184"/>
      <c r="BB105" s="184"/>
      <c r="BC105" s="184"/>
      <c r="BD105" s="184"/>
      <c r="BE105" s="188">
        <f>IF(U105="základní",N105,0)</f>
        <v>0</v>
      </c>
      <c r="BF105" s="188">
        <f>IF(U105="snížená",N105,0)</f>
        <v>0</v>
      </c>
      <c r="BG105" s="188">
        <f>IF(U105="zákl. přenesená",N105,0)</f>
        <v>0</v>
      </c>
      <c r="BH105" s="188">
        <f>IF(U105="sníž. přenesená",N105,0)</f>
        <v>0</v>
      </c>
      <c r="BI105" s="188">
        <f>IF(U105="nulová",N105,0)</f>
        <v>0</v>
      </c>
      <c r="BJ105" s="187" t="s">
        <v>81</v>
      </c>
      <c r="BK105" s="184"/>
      <c r="BL105" s="184"/>
      <c r="BM105" s="184"/>
    </row>
    <row r="106" s="1" customFormat="1" ht="18" customHeight="1">
      <c r="B106" s="47"/>
      <c r="C106" s="48"/>
      <c r="D106" s="139" t="s">
        <v>123</v>
      </c>
      <c r="E106" s="132"/>
      <c r="F106" s="132"/>
      <c r="G106" s="132"/>
      <c r="H106" s="132"/>
      <c r="I106" s="48"/>
      <c r="J106" s="48"/>
      <c r="K106" s="48"/>
      <c r="L106" s="48"/>
      <c r="M106" s="48"/>
      <c r="N106" s="133">
        <f>ROUND(N87*T106,2)</f>
        <v>0</v>
      </c>
      <c r="O106" s="134"/>
      <c r="P106" s="134"/>
      <c r="Q106" s="134"/>
      <c r="R106" s="49"/>
      <c r="S106" s="184"/>
      <c r="T106" s="185"/>
      <c r="U106" s="186" t="s">
        <v>41</v>
      </c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7" t="s">
        <v>121</v>
      </c>
      <c r="AZ106" s="184"/>
      <c r="BA106" s="184"/>
      <c r="BB106" s="184"/>
      <c r="BC106" s="184"/>
      <c r="BD106" s="184"/>
      <c r="BE106" s="188">
        <f>IF(U106="základní",N106,0)</f>
        <v>0</v>
      </c>
      <c r="BF106" s="188">
        <f>IF(U106="snížená",N106,0)</f>
        <v>0</v>
      </c>
      <c r="BG106" s="188">
        <f>IF(U106="zákl. přenesená",N106,0)</f>
        <v>0</v>
      </c>
      <c r="BH106" s="188">
        <f>IF(U106="sníž. přenesená",N106,0)</f>
        <v>0</v>
      </c>
      <c r="BI106" s="188">
        <f>IF(U106="nulová",N106,0)</f>
        <v>0</v>
      </c>
      <c r="BJ106" s="187" t="s">
        <v>81</v>
      </c>
      <c r="BK106" s="184"/>
      <c r="BL106" s="184"/>
      <c r="BM106" s="184"/>
    </row>
    <row r="107" s="1" customFormat="1" ht="18" customHeight="1">
      <c r="B107" s="47"/>
      <c r="C107" s="48"/>
      <c r="D107" s="139" t="s">
        <v>124</v>
      </c>
      <c r="E107" s="132"/>
      <c r="F107" s="132"/>
      <c r="G107" s="132"/>
      <c r="H107" s="132"/>
      <c r="I107" s="48"/>
      <c r="J107" s="48"/>
      <c r="K107" s="48"/>
      <c r="L107" s="48"/>
      <c r="M107" s="48"/>
      <c r="N107" s="133">
        <f>ROUND(N87*T107,2)</f>
        <v>0</v>
      </c>
      <c r="O107" s="134"/>
      <c r="P107" s="134"/>
      <c r="Q107" s="134"/>
      <c r="R107" s="49"/>
      <c r="S107" s="184"/>
      <c r="T107" s="185"/>
      <c r="U107" s="186" t="s">
        <v>41</v>
      </c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7" t="s">
        <v>121</v>
      </c>
      <c r="AZ107" s="184"/>
      <c r="BA107" s="184"/>
      <c r="BB107" s="184"/>
      <c r="BC107" s="184"/>
      <c r="BD107" s="184"/>
      <c r="BE107" s="188">
        <f>IF(U107="základní",N107,0)</f>
        <v>0</v>
      </c>
      <c r="BF107" s="188">
        <f>IF(U107="snížená",N107,0)</f>
        <v>0</v>
      </c>
      <c r="BG107" s="188">
        <f>IF(U107="zákl. přenesená",N107,0)</f>
        <v>0</v>
      </c>
      <c r="BH107" s="188">
        <f>IF(U107="sníž. přenesená",N107,0)</f>
        <v>0</v>
      </c>
      <c r="BI107" s="188">
        <f>IF(U107="nulová",N107,0)</f>
        <v>0</v>
      </c>
      <c r="BJ107" s="187" t="s">
        <v>81</v>
      </c>
      <c r="BK107" s="184"/>
      <c r="BL107" s="184"/>
      <c r="BM107" s="184"/>
    </row>
    <row r="108" s="1" customFormat="1" ht="18" customHeight="1">
      <c r="B108" s="47"/>
      <c r="C108" s="48"/>
      <c r="D108" s="139" t="s">
        <v>125</v>
      </c>
      <c r="E108" s="132"/>
      <c r="F108" s="132"/>
      <c r="G108" s="132"/>
      <c r="H108" s="132"/>
      <c r="I108" s="48"/>
      <c r="J108" s="48"/>
      <c r="K108" s="48"/>
      <c r="L108" s="48"/>
      <c r="M108" s="48"/>
      <c r="N108" s="133">
        <f>ROUND(N87*T108,2)</f>
        <v>0</v>
      </c>
      <c r="O108" s="134"/>
      <c r="P108" s="134"/>
      <c r="Q108" s="134"/>
      <c r="R108" s="49"/>
      <c r="S108" s="184"/>
      <c r="T108" s="185"/>
      <c r="U108" s="186" t="s">
        <v>41</v>
      </c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7" t="s">
        <v>121</v>
      </c>
      <c r="AZ108" s="184"/>
      <c r="BA108" s="184"/>
      <c r="BB108" s="184"/>
      <c r="BC108" s="184"/>
      <c r="BD108" s="184"/>
      <c r="BE108" s="188">
        <f>IF(U108="základní",N108,0)</f>
        <v>0</v>
      </c>
      <c r="BF108" s="188">
        <f>IF(U108="snížená",N108,0)</f>
        <v>0</v>
      </c>
      <c r="BG108" s="188">
        <f>IF(U108="zákl. přenesená",N108,0)</f>
        <v>0</v>
      </c>
      <c r="BH108" s="188">
        <f>IF(U108="sníž. přenesená",N108,0)</f>
        <v>0</v>
      </c>
      <c r="BI108" s="188">
        <f>IF(U108="nulová",N108,0)</f>
        <v>0</v>
      </c>
      <c r="BJ108" s="187" t="s">
        <v>81</v>
      </c>
      <c r="BK108" s="184"/>
      <c r="BL108" s="184"/>
      <c r="BM108" s="184"/>
    </row>
    <row r="109" s="1" customFormat="1" ht="18" customHeight="1">
      <c r="B109" s="47"/>
      <c r="C109" s="48"/>
      <c r="D109" s="132" t="s">
        <v>126</v>
      </c>
      <c r="E109" s="48"/>
      <c r="F109" s="48"/>
      <c r="G109" s="48"/>
      <c r="H109" s="48"/>
      <c r="I109" s="48"/>
      <c r="J109" s="48"/>
      <c r="K109" s="48"/>
      <c r="L109" s="48"/>
      <c r="M109" s="48"/>
      <c r="N109" s="133">
        <f>ROUND(N87*T109,2)</f>
        <v>0</v>
      </c>
      <c r="O109" s="134"/>
      <c r="P109" s="134"/>
      <c r="Q109" s="134"/>
      <c r="R109" s="49"/>
      <c r="S109" s="184"/>
      <c r="T109" s="189"/>
      <c r="U109" s="190" t="s">
        <v>41</v>
      </c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84"/>
      <c r="AI109" s="184"/>
      <c r="AJ109" s="184"/>
      <c r="AK109" s="184"/>
      <c r="AL109" s="184"/>
      <c r="AM109" s="184"/>
      <c r="AN109" s="184"/>
      <c r="AO109" s="184"/>
      <c r="AP109" s="184"/>
      <c r="AQ109" s="184"/>
      <c r="AR109" s="184"/>
      <c r="AS109" s="184"/>
      <c r="AT109" s="184"/>
      <c r="AU109" s="184"/>
      <c r="AV109" s="184"/>
      <c r="AW109" s="184"/>
      <c r="AX109" s="184"/>
      <c r="AY109" s="187" t="s">
        <v>127</v>
      </c>
      <c r="AZ109" s="184"/>
      <c r="BA109" s="184"/>
      <c r="BB109" s="184"/>
      <c r="BC109" s="184"/>
      <c r="BD109" s="184"/>
      <c r="BE109" s="188">
        <f>IF(U109="základní",N109,0)</f>
        <v>0</v>
      </c>
      <c r="BF109" s="188">
        <f>IF(U109="snížená",N109,0)</f>
        <v>0</v>
      </c>
      <c r="BG109" s="188">
        <f>IF(U109="zákl. přenesená",N109,0)</f>
        <v>0</v>
      </c>
      <c r="BH109" s="188">
        <f>IF(U109="sníž. přenesená",N109,0)</f>
        <v>0</v>
      </c>
      <c r="BI109" s="188">
        <f>IF(U109="nulová",N109,0)</f>
        <v>0</v>
      </c>
      <c r="BJ109" s="187" t="s">
        <v>81</v>
      </c>
      <c r="BK109" s="184"/>
      <c r="BL109" s="184"/>
      <c r="BM109" s="184"/>
    </row>
    <row r="110" s="1" customForma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9"/>
      <c r="T110" s="166"/>
      <c r="U110" s="166"/>
    </row>
    <row r="111" s="1" customFormat="1" ht="29.28" customHeight="1">
      <c r="B111" s="47"/>
      <c r="C111" s="146" t="s">
        <v>91</v>
      </c>
      <c r="D111" s="147"/>
      <c r="E111" s="147"/>
      <c r="F111" s="147"/>
      <c r="G111" s="147"/>
      <c r="H111" s="147"/>
      <c r="I111" s="147"/>
      <c r="J111" s="147"/>
      <c r="K111" s="147"/>
      <c r="L111" s="148">
        <f>ROUND(SUM(N87+N103),2)</f>
        <v>0</v>
      </c>
      <c r="M111" s="148"/>
      <c r="N111" s="148"/>
      <c r="O111" s="148"/>
      <c r="P111" s="148"/>
      <c r="Q111" s="148"/>
      <c r="R111" s="49"/>
      <c r="T111" s="166"/>
      <c r="U111" s="166"/>
    </row>
    <row r="112" s="1" customFormat="1" ht="6.96" customHeight="1">
      <c r="B112" s="76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8"/>
      <c r="T112" s="166"/>
      <c r="U112" s="166"/>
    </row>
    <row r="116" s="1" customFormat="1" ht="6.96" customHeight="1">
      <c r="B116" s="79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1"/>
    </row>
    <row r="117" s="1" customFormat="1" ht="36.96" customHeight="1">
      <c r="B117" s="47"/>
      <c r="C117" s="28" t="s">
        <v>128</v>
      </c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6.96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9"/>
    </row>
    <row r="119" s="1" customFormat="1" ht="36.96" customHeight="1">
      <c r="B119" s="47"/>
      <c r="C119" s="86" t="s">
        <v>19</v>
      </c>
      <c r="D119" s="48"/>
      <c r="E119" s="48"/>
      <c r="F119" s="88" t="str">
        <f>F6</f>
        <v>Stavební úpravy a přístavba skladu soli p.č.1496/7 v kú. Humpolec</v>
      </c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9"/>
    </row>
    <row r="120" s="1" customFormat="1" ht="6.96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 ht="18" customHeight="1">
      <c r="B121" s="47"/>
      <c r="C121" s="39" t="s">
        <v>24</v>
      </c>
      <c r="D121" s="48"/>
      <c r="E121" s="48"/>
      <c r="F121" s="34" t="str">
        <f>F8</f>
        <v xml:space="preserve"> </v>
      </c>
      <c r="G121" s="48"/>
      <c r="H121" s="48"/>
      <c r="I121" s="48"/>
      <c r="J121" s="48"/>
      <c r="K121" s="39" t="s">
        <v>26</v>
      </c>
      <c r="L121" s="48"/>
      <c r="M121" s="91" t="str">
        <f>IF(O8="","",O8)</f>
        <v>2. 5. 2018</v>
      </c>
      <c r="N121" s="91"/>
      <c r="O121" s="91"/>
      <c r="P121" s="91"/>
      <c r="Q121" s="48"/>
      <c r="R121" s="49"/>
    </row>
    <row r="122" s="1" customFormat="1" ht="6.96" customHeight="1"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9"/>
    </row>
    <row r="123" s="1" customFormat="1">
      <c r="B123" s="47"/>
      <c r="C123" s="39" t="s">
        <v>28</v>
      </c>
      <c r="D123" s="48"/>
      <c r="E123" s="48"/>
      <c r="F123" s="34" t="str">
        <f>E11</f>
        <v xml:space="preserve"> </v>
      </c>
      <c r="G123" s="48"/>
      <c r="H123" s="48"/>
      <c r="I123" s="48"/>
      <c r="J123" s="48"/>
      <c r="K123" s="39" t="s">
        <v>33</v>
      </c>
      <c r="L123" s="48"/>
      <c r="M123" s="34" t="str">
        <f>E17</f>
        <v xml:space="preserve"> </v>
      </c>
      <c r="N123" s="34"/>
      <c r="O123" s="34"/>
      <c r="P123" s="34"/>
      <c r="Q123" s="34"/>
      <c r="R123" s="49"/>
    </row>
    <row r="124" s="1" customFormat="1" ht="14.4" customHeight="1">
      <c r="B124" s="47"/>
      <c r="C124" s="39" t="s">
        <v>31</v>
      </c>
      <c r="D124" s="48"/>
      <c r="E124" s="48"/>
      <c r="F124" s="34" t="str">
        <f>IF(E14="","",E14)</f>
        <v>Vyplň údaj</v>
      </c>
      <c r="G124" s="48"/>
      <c r="H124" s="48"/>
      <c r="I124" s="48"/>
      <c r="J124" s="48"/>
      <c r="K124" s="39" t="s">
        <v>35</v>
      </c>
      <c r="L124" s="48"/>
      <c r="M124" s="34" t="str">
        <f>E20</f>
        <v xml:space="preserve"> </v>
      </c>
      <c r="N124" s="34"/>
      <c r="O124" s="34"/>
      <c r="P124" s="34"/>
      <c r="Q124" s="34"/>
      <c r="R124" s="49"/>
    </row>
    <row r="125" s="1" customFormat="1" ht="10.32" customHeight="1"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9"/>
    </row>
    <row r="126" s="8" customFormat="1" ht="29.28" customHeight="1">
      <c r="B126" s="191"/>
      <c r="C126" s="192" t="s">
        <v>129</v>
      </c>
      <c r="D126" s="193" t="s">
        <v>130</v>
      </c>
      <c r="E126" s="193" t="s">
        <v>58</v>
      </c>
      <c r="F126" s="193" t="s">
        <v>131</v>
      </c>
      <c r="G126" s="193"/>
      <c r="H126" s="193"/>
      <c r="I126" s="193"/>
      <c r="J126" s="193" t="s">
        <v>132</v>
      </c>
      <c r="K126" s="193" t="s">
        <v>133</v>
      </c>
      <c r="L126" s="193" t="s">
        <v>134</v>
      </c>
      <c r="M126" s="193"/>
      <c r="N126" s="193" t="s">
        <v>102</v>
      </c>
      <c r="O126" s="193"/>
      <c r="P126" s="193"/>
      <c r="Q126" s="194"/>
      <c r="R126" s="195"/>
      <c r="T126" s="107" t="s">
        <v>135</v>
      </c>
      <c r="U126" s="108" t="s">
        <v>40</v>
      </c>
      <c r="V126" s="108" t="s">
        <v>136</v>
      </c>
      <c r="W126" s="108" t="s">
        <v>137</v>
      </c>
      <c r="X126" s="108" t="s">
        <v>138</v>
      </c>
      <c r="Y126" s="108" t="s">
        <v>139</v>
      </c>
      <c r="Z126" s="108" t="s">
        <v>140</v>
      </c>
      <c r="AA126" s="109" t="s">
        <v>141</v>
      </c>
    </row>
    <row r="127" s="1" customFormat="1" ht="29.28" customHeight="1">
      <c r="B127" s="47"/>
      <c r="C127" s="111" t="s">
        <v>99</v>
      </c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196">
        <f>BK127</f>
        <v>0</v>
      </c>
      <c r="O127" s="197"/>
      <c r="P127" s="197"/>
      <c r="Q127" s="197"/>
      <c r="R127" s="49"/>
      <c r="T127" s="110"/>
      <c r="U127" s="68"/>
      <c r="V127" s="68"/>
      <c r="W127" s="198">
        <f>W128+W267+W281+W287+W292</f>
        <v>0</v>
      </c>
      <c r="X127" s="68"/>
      <c r="Y127" s="198">
        <f>Y128+Y267+Y281+Y287+Y292</f>
        <v>183.79898004142083</v>
      </c>
      <c r="Z127" s="68"/>
      <c r="AA127" s="199">
        <f>AA128+AA267+AA281+AA287+AA292</f>
        <v>0</v>
      </c>
      <c r="AT127" s="23" t="s">
        <v>75</v>
      </c>
      <c r="AU127" s="23" t="s">
        <v>104</v>
      </c>
      <c r="BK127" s="200">
        <f>BK128+BK267+BK281+BK287+BK292</f>
        <v>0</v>
      </c>
    </row>
    <row r="128" s="9" customFormat="1" ht="37.44" customHeight="1">
      <c r="B128" s="201"/>
      <c r="C128" s="202"/>
      <c r="D128" s="203" t="s">
        <v>105</v>
      </c>
      <c r="E128" s="203"/>
      <c r="F128" s="203"/>
      <c r="G128" s="203"/>
      <c r="H128" s="203"/>
      <c r="I128" s="203"/>
      <c r="J128" s="203"/>
      <c r="K128" s="203"/>
      <c r="L128" s="203"/>
      <c r="M128" s="203"/>
      <c r="N128" s="180">
        <f>BK128</f>
        <v>0</v>
      </c>
      <c r="O128" s="173"/>
      <c r="P128" s="173"/>
      <c r="Q128" s="173"/>
      <c r="R128" s="204"/>
      <c r="T128" s="205"/>
      <c r="U128" s="202"/>
      <c r="V128" s="202"/>
      <c r="W128" s="206">
        <f>W129+W155+W207+W238+W241+W247+W263+W265</f>
        <v>0</v>
      </c>
      <c r="X128" s="202"/>
      <c r="Y128" s="206">
        <f>Y129+Y155+Y207+Y238+Y241+Y247+Y263+Y265</f>
        <v>182.79308421142082</v>
      </c>
      <c r="Z128" s="202"/>
      <c r="AA128" s="207">
        <f>AA129+AA155+AA207+AA238+AA241+AA247+AA263+AA265</f>
        <v>0</v>
      </c>
      <c r="AR128" s="208" t="s">
        <v>81</v>
      </c>
      <c r="AT128" s="209" t="s">
        <v>75</v>
      </c>
      <c r="AU128" s="209" t="s">
        <v>76</v>
      </c>
      <c r="AY128" s="208" t="s">
        <v>142</v>
      </c>
      <c r="BK128" s="210">
        <f>BK129+BK155+BK207+BK238+BK241+BK247+BK263+BK265</f>
        <v>0</v>
      </c>
    </row>
    <row r="129" s="9" customFormat="1" ht="19.92" customHeight="1">
      <c r="B129" s="201"/>
      <c r="C129" s="202"/>
      <c r="D129" s="211" t="s">
        <v>106</v>
      </c>
      <c r="E129" s="211"/>
      <c r="F129" s="211"/>
      <c r="G129" s="211"/>
      <c r="H129" s="211"/>
      <c r="I129" s="211"/>
      <c r="J129" s="211"/>
      <c r="K129" s="211"/>
      <c r="L129" s="211"/>
      <c r="M129" s="211"/>
      <c r="N129" s="212">
        <f>BK129</f>
        <v>0</v>
      </c>
      <c r="O129" s="213"/>
      <c r="P129" s="213"/>
      <c r="Q129" s="213"/>
      <c r="R129" s="204"/>
      <c r="T129" s="205"/>
      <c r="U129" s="202"/>
      <c r="V129" s="202"/>
      <c r="W129" s="206">
        <f>SUM(W130:W154)</f>
        <v>0</v>
      </c>
      <c r="X129" s="202"/>
      <c r="Y129" s="206">
        <f>SUM(Y130:Y154)</f>
        <v>0</v>
      </c>
      <c r="Z129" s="202"/>
      <c r="AA129" s="207">
        <f>SUM(AA130:AA154)</f>
        <v>0</v>
      </c>
      <c r="AR129" s="208" t="s">
        <v>81</v>
      </c>
      <c r="AT129" s="209" t="s">
        <v>75</v>
      </c>
      <c r="AU129" s="209" t="s">
        <v>81</v>
      </c>
      <c r="AY129" s="208" t="s">
        <v>142</v>
      </c>
      <c r="BK129" s="210">
        <f>SUM(BK130:BK154)</f>
        <v>0</v>
      </c>
    </row>
    <row r="130" s="1" customFormat="1" ht="25.5" customHeight="1">
      <c r="B130" s="47"/>
      <c r="C130" s="214" t="s">
        <v>81</v>
      </c>
      <c r="D130" s="214" t="s">
        <v>143</v>
      </c>
      <c r="E130" s="215" t="s">
        <v>144</v>
      </c>
      <c r="F130" s="216" t="s">
        <v>145</v>
      </c>
      <c r="G130" s="216"/>
      <c r="H130" s="216"/>
      <c r="I130" s="216"/>
      <c r="J130" s="217" t="s">
        <v>146</v>
      </c>
      <c r="K130" s="218">
        <v>15.5</v>
      </c>
      <c r="L130" s="219">
        <v>0</v>
      </c>
      <c r="M130" s="220"/>
      <c r="N130" s="221">
        <f>ROUND(L130*K130,2)</f>
        <v>0</v>
      </c>
      <c r="O130" s="221"/>
      <c r="P130" s="221"/>
      <c r="Q130" s="221"/>
      <c r="R130" s="49"/>
      <c r="T130" s="222" t="s">
        <v>22</v>
      </c>
      <c r="U130" s="57" t="s">
        <v>41</v>
      </c>
      <c r="V130" s="48"/>
      <c r="W130" s="223">
        <f>V130*K130</f>
        <v>0</v>
      </c>
      <c r="X130" s="223">
        <v>0</v>
      </c>
      <c r="Y130" s="223">
        <f>X130*K130</f>
        <v>0</v>
      </c>
      <c r="Z130" s="223">
        <v>0</v>
      </c>
      <c r="AA130" s="224">
        <f>Z130*K130</f>
        <v>0</v>
      </c>
      <c r="AR130" s="23" t="s">
        <v>147</v>
      </c>
      <c r="AT130" s="23" t="s">
        <v>143</v>
      </c>
      <c r="AU130" s="23" t="s">
        <v>97</v>
      </c>
      <c r="AY130" s="23" t="s">
        <v>142</v>
      </c>
      <c r="BE130" s="138">
        <f>IF(U130="základní",N130,0)</f>
        <v>0</v>
      </c>
      <c r="BF130" s="138">
        <f>IF(U130="snížená",N130,0)</f>
        <v>0</v>
      </c>
      <c r="BG130" s="138">
        <f>IF(U130="zákl. přenesená",N130,0)</f>
        <v>0</v>
      </c>
      <c r="BH130" s="138">
        <f>IF(U130="sníž. přenesená",N130,0)</f>
        <v>0</v>
      </c>
      <c r="BI130" s="138">
        <f>IF(U130="nulová",N130,0)</f>
        <v>0</v>
      </c>
      <c r="BJ130" s="23" t="s">
        <v>81</v>
      </c>
      <c r="BK130" s="138">
        <f>ROUND(L130*K130,2)</f>
        <v>0</v>
      </c>
      <c r="BL130" s="23" t="s">
        <v>147</v>
      </c>
      <c r="BM130" s="23" t="s">
        <v>148</v>
      </c>
    </row>
    <row r="131" s="10" customFormat="1" ht="16.5" customHeight="1">
      <c r="B131" s="225"/>
      <c r="C131" s="226"/>
      <c r="D131" s="226"/>
      <c r="E131" s="227" t="s">
        <v>22</v>
      </c>
      <c r="F131" s="228" t="s">
        <v>149</v>
      </c>
      <c r="G131" s="229"/>
      <c r="H131" s="229"/>
      <c r="I131" s="229"/>
      <c r="J131" s="226"/>
      <c r="K131" s="230">
        <v>15.5</v>
      </c>
      <c r="L131" s="226"/>
      <c r="M131" s="226"/>
      <c r="N131" s="226"/>
      <c r="O131" s="226"/>
      <c r="P131" s="226"/>
      <c r="Q131" s="226"/>
      <c r="R131" s="231"/>
      <c r="T131" s="232"/>
      <c r="U131" s="226"/>
      <c r="V131" s="226"/>
      <c r="W131" s="226"/>
      <c r="X131" s="226"/>
      <c r="Y131" s="226"/>
      <c r="Z131" s="226"/>
      <c r="AA131" s="233"/>
      <c r="AT131" s="234" t="s">
        <v>150</v>
      </c>
      <c r="AU131" s="234" t="s">
        <v>97</v>
      </c>
      <c r="AV131" s="10" t="s">
        <v>97</v>
      </c>
      <c r="AW131" s="10" t="s">
        <v>34</v>
      </c>
      <c r="AX131" s="10" t="s">
        <v>76</v>
      </c>
      <c r="AY131" s="234" t="s">
        <v>142</v>
      </c>
    </row>
    <row r="132" s="11" customFormat="1" ht="16.5" customHeight="1">
      <c r="B132" s="235"/>
      <c r="C132" s="236"/>
      <c r="D132" s="236"/>
      <c r="E132" s="237" t="s">
        <v>22</v>
      </c>
      <c r="F132" s="238" t="s">
        <v>151</v>
      </c>
      <c r="G132" s="236"/>
      <c r="H132" s="236"/>
      <c r="I132" s="236"/>
      <c r="J132" s="236"/>
      <c r="K132" s="239">
        <v>15.5</v>
      </c>
      <c r="L132" s="236"/>
      <c r="M132" s="236"/>
      <c r="N132" s="236"/>
      <c r="O132" s="236"/>
      <c r="P132" s="236"/>
      <c r="Q132" s="236"/>
      <c r="R132" s="240"/>
      <c r="T132" s="241"/>
      <c r="U132" s="236"/>
      <c r="V132" s="236"/>
      <c r="W132" s="236"/>
      <c r="X132" s="236"/>
      <c r="Y132" s="236"/>
      <c r="Z132" s="236"/>
      <c r="AA132" s="242"/>
      <c r="AT132" s="243" t="s">
        <v>150</v>
      </c>
      <c r="AU132" s="243" t="s">
        <v>97</v>
      </c>
      <c r="AV132" s="11" t="s">
        <v>147</v>
      </c>
      <c r="AW132" s="11" t="s">
        <v>34</v>
      </c>
      <c r="AX132" s="11" t="s">
        <v>81</v>
      </c>
      <c r="AY132" s="243" t="s">
        <v>142</v>
      </c>
    </row>
    <row r="133" s="11" customFormat="1" ht="16.5" customHeight="1">
      <c r="B133" s="235"/>
      <c r="C133" s="236"/>
      <c r="D133" s="236"/>
      <c r="E133" s="237" t="s">
        <v>22</v>
      </c>
      <c r="F133" s="238" t="s">
        <v>151</v>
      </c>
      <c r="G133" s="236"/>
      <c r="H133" s="236"/>
      <c r="I133" s="236"/>
      <c r="J133" s="236"/>
      <c r="K133" s="239">
        <v>0</v>
      </c>
      <c r="L133" s="236"/>
      <c r="M133" s="236"/>
      <c r="N133" s="236"/>
      <c r="O133" s="236"/>
      <c r="P133" s="236"/>
      <c r="Q133" s="236"/>
      <c r="R133" s="240"/>
      <c r="T133" s="241"/>
      <c r="U133" s="236"/>
      <c r="V133" s="236"/>
      <c r="W133" s="236"/>
      <c r="X133" s="236"/>
      <c r="Y133" s="236"/>
      <c r="Z133" s="236"/>
      <c r="AA133" s="242"/>
      <c r="AT133" s="243" t="s">
        <v>150</v>
      </c>
      <c r="AU133" s="243" t="s">
        <v>97</v>
      </c>
      <c r="AV133" s="11" t="s">
        <v>147</v>
      </c>
      <c r="AW133" s="11" t="s">
        <v>34</v>
      </c>
      <c r="AX133" s="11" t="s">
        <v>76</v>
      </c>
      <c r="AY133" s="243" t="s">
        <v>142</v>
      </c>
    </row>
    <row r="134" s="1" customFormat="1" ht="25.5" customHeight="1">
      <c r="B134" s="47"/>
      <c r="C134" s="214" t="s">
        <v>97</v>
      </c>
      <c r="D134" s="214" t="s">
        <v>143</v>
      </c>
      <c r="E134" s="215" t="s">
        <v>152</v>
      </c>
      <c r="F134" s="216" t="s">
        <v>153</v>
      </c>
      <c r="G134" s="216"/>
      <c r="H134" s="216"/>
      <c r="I134" s="216"/>
      <c r="J134" s="217" t="s">
        <v>146</v>
      </c>
      <c r="K134" s="218">
        <v>28.036000000000001</v>
      </c>
      <c r="L134" s="219">
        <v>0</v>
      </c>
      <c r="M134" s="220"/>
      <c r="N134" s="221">
        <f>ROUND(L134*K134,2)</f>
        <v>0</v>
      </c>
      <c r="O134" s="221"/>
      <c r="P134" s="221"/>
      <c r="Q134" s="221"/>
      <c r="R134" s="49"/>
      <c r="T134" s="222" t="s">
        <v>22</v>
      </c>
      <c r="U134" s="57" t="s">
        <v>41</v>
      </c>
      <c r="V134" s="48"/>
      <c r="W134" s="223">
        <f>V134*K134</f>
        <v>0</v>
      </c>
      <c r="X134" s="223">
        <v>0</v>
      </c>
      <c r="Y134" s="223">
        <f>X134*K134</f>
        <v>0</v>
      </c>
      <c r="Z134" s="223">
        <v>0</v>
      </c>
      <c r="AA134" s="224">
        <f>Z134*K134</f>
        <v>0</v>
      </c>
      <c r="AR134" s="23" t="s">
        <v>147</v>
      </c>
      <c r="AT134" s="23" t="s">
        <v>143</v>
      </c>
      <c r="AU134" s="23" t="s">
        <v>97</v>
      </c>
      <c r="AY134" s="23" t="s">
        <v>142</v>
      </c>
      <c r="BE134" s="138">
        <f>IF(U134="základní",N134,0)</f>
        <v>0</v>
      </c>
      <c r="BF134" s="138">
        <f>IF(U134="snížená",N134,0)</f>
        <v>0</v>
      </c>
      <c r="BG134" s="138">
        <f>IF(U134="zákl. přenesená",N134,0)</f>
        <v>0</v>
      </c>
      <c r="BH134" s="138">
        <f>IF(U134="sníž. přenesená",N134,0)</f>
        <v>0</v>
      </c>
      <c r="BI134" s="138">
        <f>IF(U134="nulová",N134,0)</f>
        <v>0</v>
      </c>
      <c r="BJ134" s="23" t="s">
        <v>81</v>
      </c>
      <c r="BK134" s="138">
        <f>ROUND(L134*K134,2)</f>
        <v>0</v>
      </c>
      <c r="BL134" s="23" t="s">
        <v>147</v>
      </c>
      <c r="BM134" s="23" t="s">
        <v>154</v>
      </c>
    </row>
    <row r="135" s="10" customFormat="1" ht="25.5" customHeight="1">
      <c r="B135" s="225"/>
      <c r="C135" s="226"/>
      <c r="D135" s="226"/>
      <c r="E135" s="227" t="s">
        <v>22</v>
      </c>
      <c r="F135" s="228" t="s">
        <v>155</v>
      </c>
      <c r="G135" s="229"/>
      <c r="H135" s="229"/>
      <c r="I135" s="229"/>
      <c r="J135" s="226"/>
      <c r="K135" s="230">
        <v>28.036000000000001</v>
      </c>
      <c r="L135" s="226"/>
      <c r="M135" s="226"/>
      <c r="N135" s="226"/>
      <c r="O135" s="226"/>
      <c r="P135" s="226"/>
      <c r="Q135" s="226"/>
      <c r="R135" s="231"/>
      <c r="T135" s="232"/>
      <c r="U135" s="226"/>
      <c r="V135" s="226"/>
      <c r="W135" s="226"/>
      <c r="X135" s="226"/>
      <c r="Y135" s="226"/>
      <c r="Z135" s="226"/>
      <c r="AA135" s="233"/>
      <c r="AT135" s="234" t="s">
        <v>150</v>
      </c>
      <c r="AU135" s="234" t="s">
        <v>97</v>
      </c>
      <c r="AV135" s="10" t="s">
        <v>97</v>
      </c>
      <c r="AW135" s="10" t="s">
        <v>34</v>
      </c>
      <c r="AX135" s="10" t="s">
        <v>76</v>
      </c>
      <c r="AY135" s="234" t="s">
        <v>142</v>
      </c>
    </row>
    <row r="136" s="11" customFormat="1" ht="16.5" customHeight="1">
      <c r="B136" s="235"/>
      <c r="C136" s="236"/>
      <c r="D136" s="236"/>
      <c r="E136" s="237" t="s">
        <v>22</v>
      </c>
      <c r="F136" s="238" t="s">
        <v>151</v>
      </c>
      <c r="G136" s="236"/>
      <c r="H136" s="236"/>
      <c r="I136" s="236"/>
      <c r="J136" s="236"/>
      <c r="K136" s="239">
        <v>28.036000000000001</v>
      </c>
      <c r="L136" s="236"/>
      <c r="M136" s="236"/>
      <c r="N136" s="236"/>
      <c r="O136" s="236"/>
      <c r="P136" s="236"/>
      <c r="Q136" s="236"/>
      <c r="R136" s="240"/>
      <c r="T136" s="241"/>
      <c r="U136" s="236"/>
      <c r="V136" s="236"/>
      <c r="W136" s="236"/>
      <c r="X136" s="236"/>
      <c r="Y136" s="236"/>
      <c r="Z136" s="236"/>
      <c r="AA136" s="242"/>
      <c r="AT136" s="243" t="s">
        <v>150</v>
      </c>
      <c r="AU136" s="243" t="s">
        <v>97</v>
      </c>
      <c r="AV136" s="11" t="s">
        <v>147</v>
      </c>
      <c r="AW136" s="11" t="s">
        <v>34</v>
      </c>
      <c r="AX136" s="11" t="s">
        <v>81</v>
      </c>
      <c r="AY136" s="243" t="s">
        <v>142</v>
      </c>
    </row>
    <row r="137" s="10" customFormat="1" ht="16.5" customHeight="1">
      <c r="B137" s="225"/>
      <c r="C137" s="226"/>
      <c r="D137" s="226"/>
      <c r="E137" s="227" t="s">
        <v>22</v>
      </c>
      <c r="F137" s="244" t="s">
        <v>22</v>
      </c>
      <c r="G137" s="226"/>
      <c r="H137" s="226"/>
      <c r="I137" s="226"/>
      <c r="J137" s="226"/>
      <c r="K137" s="230">
        <v>0</v>
      </c>
      <c r="L137" s="226"/>
      <c r="M137" s="226"/>
      <c r="N137" s="226"/>
      <c r="O137" s="226"/>
      <c r="P137" s="226"/>
      <c r="Q137" s="226"/>
      <c r="R137" s="231"/>
      <c r="T137" s="232"/>
      <c r="U137" s="226"/>
      <c r="V137" s="226"/>
      <c r="W137" s="226"/>
      <c r="X137" s="226"/>
      <c r="Y137" s="226"/>
      <c r="Z137" s="226"/>
      <c r="AA137" s="233"/>
      <c r="AT137" s="234" t="s">
        <v>150</v>
      </c>
      <c r="AU137" s="234" t="s">
        <v>97</v>
      </c>
      <c r="AV137" s="10" t="s">
        <v>97</v>
      </c>
      <c r="AW137" s="10" t="s">
        <v>34</v>
      </c>
      <c r="AX137" s="10" t="s">
        <v>76</v>
      </c>
      <c r="AY137" s="234" t="s">
        <v>142</v>
      </c>
    </row>
    <row r="138" s="10" customFormat="1" ht="16.5" customHeight="1">
      <c r="B138" s="225"/>
      <c r="C138" s="226"/>
      <c r="D138" s="226"/>
      <c r="E138" s="227" t="s">
        <v>22</v>
      </c>
      <c r="F138" s="244" t="s">
        <v>22</v>
      </c>
      <c r="G138" s="226"/>
      <c r="H138" s="226"/>
      <c r="I138" s="226"/>
      <c r="J138" s="226"/>
      <c r="K138" s="230">
        <v>0</v>
      </c>
      <c r="L138" s="226"/>
      <c r="M138" s="226"/>
      <c r="N138" s="226"/>
      <c r="O138" s="226"/>
      <c r="P138" s="226"/>
      <c r="Q138" s="226"/>
      <c r="R138" s="231"/>
      <c r="T138" s="232"/>
      <c r="U138" s="226"/>
      <c r="V138" s="226"/>
      <c r="W138" s="226"/>
      <c r="X138" s="226"/>
      <c r="Y138" s="226"/>
      <c r="Z138" s="226"/>
      <c r="AA138" s="233"/>
      <c r="AT138" s="234" t="s">
        <v>150</v>
      </c>
      <c r="AU138" s="234" t="s">
        <v>97</v>
      </c>
      <c r="AV138" s="10" t="s">
        <v>97</v>
      </c>
      <c r="AW138" s="10" t="s">
        <v>34</v>
      </c>
      <c r="AX138" s="10" t="s">
        <v>76</v>
      </c>
      <c r="AY138" s="234" t="s">
        <v>142</v>
      </c>
    </row>
    <row r="139" s="10" customFormat="1" ht="16.5" customHeight="1">
      <c r="B139" s="225"/>
      <c r="C139" s="226"/>
      <c r="D139" s="226"/>
      <c r="E139" s="227" t="s">
        <v>22</v>
      </c>
      <c r="F139" s="244" t="s">
        <v>22</v>
      </c>
      <c r="G139" s="226"/>
      <c r="H139" s="226"/>
      <c r="I139" s="226"/>
      <c r="J139" s="226"/>
      <c r="K139" s="230">
        <v>0</v>
      </c>
      <c r="L139" s="226"/>
      <c r="M139" s="226"/>
      <c r="N139" s="226"/>
      <c r="O139" s="226"/>
      <c r="P139" s="226"/>
      <c r="Q139" s="226"/>
      <c r="R139" s="231"/>
      <c r="T139" s="232"/>
      <c r="U139" s="226"/>
      <c r="V139" s="226"/>
      <c r="W139" s="226"/>
      <c r="X139" s="226"/>
      <c r="Y139" s="226"/>
      <c r="Z139" s="226"/>
      <c r="AA139" s="233"/>
      <c r="AT139" s="234" t="s">
        <v>150</v>
      </c>
      <c r="AU139" s="234" t="s">
        <v>97</v>
      </c>
      <c r="AV139" s="10" t="s">
        <v>97</v>
      </c>
      <c r="AW139" s="10" t="s">
        <v>34</v>
      </c>
      <c r="AX139" s="10" t="s">
        <v>76</v>
      </c>
      <c r="AY139" s="234" t="s">
        <v>142</v>
      </c>
    </row>
    <row r="140" s="10" customFormat="1" ht="16.5" customHeight="1">
      <c r="B140" s="225"/>
      <c r="C140" s="226"/>
      <c r="D140" s="226"/>
      <c r="E140" s="227" t="s">
        <v>22</v>
      </c>
      <c r="F140" s="244" t="s">
        <v>22</v>
      </c>
      <c r="G140" s="226"/>
      <c r="H140" s="226"/>
      <c r="I140" s="226"/>
      <c r="J140" s="226"/>
      <c r="K140" s="230">
        <v>0</v>
      </c>
      <c r="L140" s="226"/>
      <c r="M140" s="226"/>
      <c r="N140" s="226"/>
      <c r="O140" s="226"/>
      <c r="P140" s="226"/>
      <c r="Q140" s="226"/>
      <c r="R140" s="231"/>
      <c r="T140" s="232"/>
      <c r="U140" s="226"/>
      <c r="V140" s="226"/>
      <c r="W140" s="226"/>
      <c r="X140" s="226"/>
      <c r="Y140" s="226"/>
      <c r="Z140" s="226"/>
      <c r="AA140" s="233"/>
      <c r="AT140" s="234" t="s">
        <v>150</v>
      </c>
      <c r="AU140" s="234" t="s">
        <v>97</v>
      </c>
      <c r="AV140" s="10" t="s">
        <v>97</v>
      </c>
      <c r="AW140" s="10" t="s">
        <v>34</v>
      </c>
      <c r="AX140" s="10" t="s">
        <v>76</v>
      </c>
      <c r="AY140" s="234" t="s">
        <v>142</v>
      </c>
    </row>
    <row r="141" s="11" customFormat="1" ht="16.5" customHeight="1">
      <c r="B141" s="235"/>
      <c r="C141" s="236"/>
      <c r="D141" s="236"/>
      <c r="E141" s="237" t="s">
        <v>22</v>
      </c>
      <c r="F141" s="238" t="s">
        <v>151</v>
      </c>
      <c r="G141" s="236"/>
      <c r="H141" s="236"/>
      <c r="I141" s="236"/>
      <c r="J141" s="236"/>
      <c r="K141" s="239">
        <v>0</v>
      </c>
      <c r="L141" s="236"/>
      <c r="M141" s="236"/>
      <c r="N141" s="236"/>
      <c r="O141" s="236"/>
      <c r="P141" s="236"/>
      <c r="Q141" s="236"/>
      <c r="R141" s="240"/>
      <c r="T141" s="241"/>
      <c r="U141" s="236"/>
      <c r="V141" s="236"/>
      <c r="W141" s="236"/>
      <c r="X141" s="236"/>
      <c r="Y141" s="236"/>
      <c r="Z141" s="236"/>
      <c r="AA141" s="242"/>
      <c r="AT141" s="243" t="s">
        <v>150</v>
      </c>
      <c r="AU141" s="243" t="s">
        <v>97</v>
      </c>
      <c r="AV141" s="11" t="s">
        <v>147</v>
      </c>
      <c r="AW141" s="11" t="s">
        <v>34</v>
      </c>
      <c r="AX141" s="11" t="s">
        <v>76</v>
      </c>
      <c r="AY141" s="243" t="s">
        <v>142</v>
      </c>
    </row>
    <row r="142" s="1" customFormat="1" ht="25.5" customHeight="1">
      <c r="B142" s="47"/>
      <c r="C142" s="214" t="s">
        <v>156</v>
      </c>
      <c r="D142" s="214" t="s">
        <v>143</v>
      </c>
      <c r="E142" s="215" t="s">
        <v>157</v>
      </c>
      <c r="F142" s="216" t="s">
        <v>158</v>
      </c>
      <c r="G142" s="216"/>
      <c r="H142" s="216"/>
      <c r="I142" s="216"/>
      <c r="J142" s="217" t="s">
        <v>146</v>
      </c>
      <c r="K142" s="218">
        <v>3.2130000000000001</v>
      </c>
      <c r="L142" s="219">
        <v>0</v>
      </c>
      <c r="M142" s="220"/>
      <c r="N142" s="221">
        <f>ROUND(L142*K142,2)</f>
        <v>0</v>
      </c>
      <c r="O142" s="221"/>
      <c r="P142" s="221"/>
      <c r="Q142" s="221"/>
      <c r="R142" s="49"/>
      <c r="T142" s="222" t="s">
        <v>22</v>
      </c>
      <c r="U142" s="57" t="s">
        <v>41</v>
      </c>
      <c r="V142" s="48"/>
      <c r="W142" s="223">
        <f>V142*K142</f>
        <v>0</v>
      </c>
      <c r="X142" s="223">
        <v>0</v>
      </c>
      <c r="Y142" s="223">
        <f>X142*K142</f>
        <v>0</v>
      </c>
      <c r="Z142" s="223">
        <v>0</v>
      </c>
      <c r="AA142" s="224">
        <f>Z142*K142</f>
        <v>0</v>
      </c>
      <c r="AR142" s="23" t="s">
        <v>147</v>
      </c>
      <c r="AT142" s="23" t="s">
        <v>143</v>
      </c>
      <c r="AU142" s="23" t="s">
        <v>97</v>
      </c>
      <c r="AY142" s="23" t="s">
        <v>142</v>
      </c>
      <c r="BE142" s="138">
        <f>IF(U142="základní",N142,0)</f>
        <v>0</v>
      </c>
      <c r="BF142" s="138">
        <f>IF(U142="snížená",N142,0)</f>
        <v>0</v>
      </c>
      <c r="BG142" s="138">
        <f>IF(U142="zákl. přenesená",N142,0)</f>
        <v>0</v>
      </c>
      <c r="BH142" s="138">
        <f>IF(U142="sníž. přenesená",N142,0)</f>
        <v>0</v>
      </c>
      <c r="BI142" s="138">
        <f>IF(U142="nulová",N142,0)</f>
        <v>0</v>
      </c>
      <c r="BJ142" s="23" t="s">
        <v>81</v>
      </c>
      <c r="BK142" s="138">
        <f>ROUND(L142*K142,2)</f>
        <v>0</v>
      </c>
      <c r="BL142" s="23" t="s">
        <v>147</v>
      </c>
      <c r="BM142" s="23" t="s">
        <v>159</v>
      </c>
    </row>
    <row r="143" s="10" customFormat="1" ht="16.5" customHeight="1">
      <c r="B143" s="225"/>
      <c r="C143" s="226"/>
      <c r="D143" s="226"/>
      <c r="E143" s="227" t="s">
        <v>22</v>
      </c>
      <c r="F143" s="228" t="s">
        <v>160</v>
      </c>
      <c r="G143" s="229"/>
      <c r="H143" s="229"/>
      <c r="I143" s="229"/>
      <c r="J143" s="226"/>
      <c r="K143" s="230">
        <v>3.2130000000000001</v>
      </c>
      <c r="L143" s="226"/>
      <c r="M143" s="226"/>
      <c r="N143" s="226"/>
      <c r="O143" s="226"/>
      <c r="P143" s="226"/>
      <c r="Q143" s="226"/>
      <c r="R143" s="231"/>
      <c r="T143" s="232"/>
      <c r="U143" s="226"/>
      <c r="V143" s="226"/>
      <c r="W143" s="226"/>
      <c r="X143" s="226"/>
      <c r="Y143" s="226"/>
      <c r="Z143" s="226"/>
      <c r="AA143" s="233"/>
      <c r="AT143" s="234" t="s">
        <v>150</v>
      </c>
      <c r="AU143" s="234" t="s">
        <v>97</v>
      </c>
      <c r="AV143" s="10" t="s">
        <v>97</v>
      </c>
      <c r="AW143" s="10" t="s">
        <v>34</v>
      </c>
      <c r="AX143" s="10" t="s">
        <v>76</v>
      </c>
      <c r="AY143" s="234" t="s">
        <v>142</v>
      </c>
    </row>
    <row r="144" s="11" customFormat="1" ht="16.5" customHeight="1">
      <c r="B144" s="235"/>
      <c r="C144" s="236"/>
      <c r="D144" s="236"/>
      <c r="E144" s="237" t="s">
        <v>22</v>
      </c>
      <c r="F144" s="238" t="s">
        <v>151</v>
      </c>
      <c r="G144" s="236"/>
      <c r="H144" s="236"/>
      <c r="I144" s="236"/>
      <c r="J144" s="236"/>
      <c r="K144" s="239">
        <v>3.2130000000000001</v>
      </c>
      <c r="L144" s="236"/>
      <c r="M144" s="236"/>
      <c r="N144" s="236"/>
      <c r="O144" s="236"/>
      <c r="P144" s="236"/>
      <c r="Q144" s="236"/>
      <c r="R144" s="240"/>
      <c r="T144" s="241"/>
      <c r="U144" s="236"/>
      <c r="V144" s="236"/>
      <c r="W144" s="236"/>
      <c r="X144" s="236"/>
      <c r="Y144" s="236"/>
      <c r="Z144" s="236"/>
      <c r="AA144" s="242"/>
      <c r="AT144" s="243" t="s">
        <v>150</v>
      </c>
      <c r="AU144" s="243" t="s">
        <v>97</v>
      </c>
      <c r="AV144" s="11" t="s">
        <v>147</v>
      </c>
      <c r="AW144" s="11" t="s">
        <v>34</v>
      </c>
      <c r="AX144" s="11" t="s">
        <v>81</v>
      </c>
      <c r="AY144" s="243" t="s">
        <v>142</v>
      </c>
    </row>
    <row r="145" s="1" customFormat="1" ht="25.5" customHeight="1">
      <c r="B145" s="47"/>
      <c r="C145" s="214" t="s">
        <v>147</v>
      </c>
      <c r="D145" s="214" t="s">
        <v>143</v>
      </c>
      <c r="E145" s="215" t="s">
        <v>161</v>
      </c>
      <c r="F145" s="216" t="s">
        <v>162</v>
      </c>
      <c r="G145" s="216"/>
      <c r="H145" s="216"/>
      <c r="I145" s="216"/>
      <c r="J145" s="217" t="s">
        <v>146</v>
      </c>
      <c r="K145" s="218">
        <v>3.2130000000000001</v>
      </c>
      <c r="L145" s="219">
        <v>0</v>
      </c>
      <c r="M145" s="220"/>
      <c r="N145" s="221">
        <f>ROUND(L145*K145,2)</f>
        <v>0</v>
      </c>
      <c r="O145" s="221"/>
      <c r="P145" s="221"/>
      <c r="Q145" s="221"/>
      <c r="R145" s="49"/>
      <c r="T145" s="222" t="s">
        <v>22</v>
      </c>
      <c r="U145" s="57" t="s">
        <v>41</v>
      </c>
      <c r="V145" s="48"/>
      <c r="W145" s="223">
        <f>V145*K145</f>
        <v>0</v>
      </c>
      <c r="X145" s="223">
        <v>0</v>
      </c>
      <c r="Y145" s="223">
        <f>X145*K145</f>
        <v>0</v>
      </c>
      <c r="Z145" s="223">
        <v>0</v>
      </c>
      <c r="AA145" s="224">
        <f>Z145*K145</f>
        <v>0</v>
      </c>
      <c r="AR145" s="23" t="s">
        <v>147</v>
      </c>
      <c r="AT145" s="23" t="s">
        <v>143</v>
      </c>
      <c r="AU145" s="23" t="s">
        <v>97</v>
      </c>
      <c r="AY145" s="23" t="s">
        <v>142</v>
      </c>
      <c r="BE145" s="138">
        <f>IF(U145="základní",N145,0)</f>
        <v>0</v>
      </c>
      <c r="BF145" s="138">
        <f>IF(U145="snížená",N145,0)</f>
        <v>0</v>
      </c>
      <c r="BG145" s="138">
        <f>IF(U145="zákl. přenesená",N145,0)</f>
        <v>0</v>
      </c>
      <c r="BH145" s="138">
        <f>IF(U145="sníž. přenesená",N145,0)</f>
        <v>0</v>
      </c>
      <c r="BI145" s="138">
        <f>IF(U145="nulová",N145,0)</f>
        <v>0</v>
      </c>
      <c r="BJ145" s="23" t="s">
        <v>81</v>
      </c>
      <c r="BK145" s="138">
        <f>ROUND(L145*K145,2)</f>
        <v>0</v>
      </c>
      <c r="BL145" s="23" t="s">
        <v>147</v>
      </c>
      <c r="BM145" s="23" t="s">
        <v>163</v>
      </c>
    </row>
    <row r="146" s="1" customFormat="1" ht="25.5" customHeight="1">
      <c r="B146" s="47"/>
      <c r="C146" s="214" t="s">
        <v>164</v>
      </c>
      <c r="D146" s="214" t="s">
        <v>143</v>
      </c>
      <c r="E146" s="215" t="s">
        <v>165</v>
      </c>
      <c r="F146" s="216" t="s">
        <v>166</v>
      </c>
      <c r="G146" s="216"/>
      <c r="H146" s="216"/>
      <c r="I146" s="216"/>
      <c r="J146" s="217" t="s">
        <v>146</v>
      </c>
      <c r="K146" s="218">
        <v>3.2130000000000001</v>
      </c>
      <c r="L146" s="219">
        <v>0</v>
      </c>
      <c r="M146" s="220"/>
      <c r="N146" s="221">
        <f>ROUND(L146*K146,2)</f>
        <v>0</v>
      </c>
      <c r="O146" s="221"/>
      <c r="P146" s="221"/>
      <c r="Q146" s="221"/>
      <c r="R146" s="49"/>
      <c r="T146" s="222" t="s">
        <v>22</v>
      </c>
      <c r="U146" s="57" t="s">
        <v>41</v>
      </c>
      <c r="V146" s="48"/>
      <c r="W146" s="223">
        <f>V146*K146</f>
        <v>0</v>
      </c>
      <c r="X146" s="223">
        <v>0</v>
      </c>
      <c r="Y146" s="223">
        <f>X146*K146</f>
        <v>0</v>
      </c>
      <c r="Z146" s="223">
        <v>0</v>
      </c>
      <c r="AA146" s="224">
        <f>Z146*K146</f>
        <v>0</v>
      </c>
      <c r="AR146" s="23" t="s">
        <v>147</v>
      </c>
      <c r="AT146" s="23" t="s">
        <v>143</v>
      </c>
      <c r="AU146" s="23" t="s">
        <v>97</v>
      </c>
      <c r="AY146" s="23" t="s">
        <v>142</v>
      </c>
      <c r="BE146" s="138">
        <f>IF(U146="základní",N146,0)</f>
        <v>0</v>
      </c>
      <c r="BF146" s="138">
        <f>IF(U146="snížená",N146,0)</f>
        <v>0</v>
      </c>
      <c r="BG146" s="138">
        <f>IF(U146="zákl. přenesená",N146,0)</f>
        <v>0</v>
      </c>
      <c r="BH146" s="138">
        <f>IF(U146="sníž. přenesená",N146,0)</f>
        <v>0</v>
      </c>
      <c r="BI146" s="138">
        <f>IF(U146="nulová",N146,0)</f>
        <v>0</v>
      </c>
      <c r="BJ146" s="23" t="s">
        <v>81</v>
      </c>
      <c r="BK146" s="138">
        <f>ROUND(L146*K146,2)</f>
        <v>0</v>
      </c>
      <c r="BL146" s="23" t="s">
        <v>147</v>
      </c>
      <c r="BM146" s="23" t="s">
        <v>167</v>
      </c>
    </row>
    <row r="147" s="1" customFormat="1" ht="25.5" customHeight="1">
      <c r="B147" s="47"/>
      <c r="C147" s="214" t="s">
        <v>168</v>
      </c>
      <c r="D147" s="214" t="s">
        <v>143</v>
      </c>
      <c r="E147" s="215" t="s">
        <v>169</v>
      </c>
      <c r="F147" s="216" t="s">
        <v>170</v>
      </c>
      <c r="G147" s="216"/>
      <c r="H147" s="216"/>
      <c r="I147" s="216"/>
      <c r="J147" s="217" t="s">
        <v>146</v>
      </c>
      <c r="K147" s="218">
        <v>39.664999999999999</v>
      </c>
      <c r="L147" s="219">
        <v>0</v>
      </c>
      <c r="M147" s="220"/>
      <c r="N147" s="221">
        <f>ROUND(L147*K147,2)</f>
        <v>0</v>
      </c>
      <c r="O147" s="221"/>
      <c r="P147" s="221"/>
      <c r="Q147" s="221"/>
      <c r="R147" s="49"/>
      <c r="T147" s="222" t="s">
        <v>22</v>
      </c>
      <c r="U147" s="57" t="s">
        <v>41</v>
      </c>
      <c r="V147" s="48"/>
      <c r="W147" s="223">
        <f>V147*K147</f>
        <v>0</v>
      </c>
      <c r="X147" s="223">
        <v>0</v>
      </c>
      <c r="Y147" s="223">
        <f>X147*K147</f>
        <v>0</v>
      </c>
      <c r="Z147" s="223">
        <v>0</v>
      </c>
      <c r="AA147" s="224">
        <f>Z147*K147</f>
        <v>0</v>
      </c>
      <c r="AR147" s="23" t="s">
        <v>147</v>
      </c>
      <c r="AT147" s="23" t="s">
        <v>143</v>
      </c>
      <c r="AU147" s="23" t="s">
        <v>97</v>
      </c>
      <c r="AY147" s="23" t="s">
        <v>142</v>
      </c>
      <c r="BE147" s="138">
        <f>IF(U147="základní",N147,0)</f>
        <v>0</v>
      </c>
      <c r="BF147" s="138">
        <f>IF(U147="snížená",N147,0)</f>
        <v>0</v>
      </c>
      <c r="BG147" s="138">
        <f>IF(U147="zákl. přenesená",N147,0)</f>
        <v>0</v>
      </c>
      <c r="BH147" s="138">
        <f>IF(U147="sníž. přenesená",N147,0)</f>
        <v>0</v>
      </c>
      <c r="BI147" s="138">
        <f>IF(U147="nulová",N147,0)</f>
        <v>0</v>
      </c>
      <c r="BJ147" s="23" t="s">
        <v>81</v>
      </c>
      <c r="BK147" s="138">
        <f>ROUND(L147*K147,2)</f>
        <v>0</v>
      </c>
      <c r="BL147" s="23" t="s">
        <v>147</v>
      </c>
      <c r="BM147" s="23" t="s">
        <v>171</v>
      </c>
    </row>
    <row r="148" s="1" customFormat="1" ht="25.5" customHeight="1">
      <c r="B148" s="47"/>
      <c r="C148" s="214" t="s">
        <v>172</v>
      </c>
      <c r="D148" s="214" t="s">
        <v>143</v>
      </c>
      <c r="E148" s="215" t="s">
        <v>173</v>
      </c>
      <c r="F148" s="216" t="s">
        <v>174</v>
      </c>
      <c r="G148" s="216"/>
      <c r="H148" s="216"/>
      <c r="I148" s="216"/>
      <c r="J148" s="217" t="s">
        <v>146</v>
      </c>
      <c r="K148" s="218">
        <v>39.664999999999999</v>
      </c>
      <c r="L148" s="219">
        <v>0</v>
      </c>
      <c r="M148" s="220"/>
      <c r="N148" s="221">
        <f>ROUND(L148*K148,2)</f>
        <v>0</v>
      </c>
      <c r="O148" s="221"/>
      <c r="P148" s="221"/>
      <c r="Q148" s="221"/>
      <c r="R148" s="49"/>
      <c r="T148" s="222" t="s">
        <v>22</v>
      </c>
      <c r="U148" s="57" t="s">
        <v>41</v>
      </c>
      <c r="V148" s="48"/>
      <c r="W148" s="223">
        <f>V148*K148</f>
        <v>0</v>
      </c>
      <c r="X148" s="223">
        <v>0</v>
      </c>
      <c r="Y148" s="223">
        <f>X148*K148</f>
        <v>0</v>
      </c>
      <c r="Z148" s="223">
        <v>0</v>
      </c>
      <c r="AA148" s="224">
        <f>Z148*K148</f>
        <v>0</v>
      </c>
      <c r="AR148" s="23" t="s">
        <v>147</v>
      </c>
      <c r="AT148" s="23" t="s">
        <v>143</v>
      </c>
      <c r="AU148" s="23" t="s">
        <v>97</v>
      </c>
      <c r="AY148" s="23" t="s">
        <v>142</v>
      </c>
      <c r="BE148" s="138">
        <f>IF(U148="základní",N148,0)</f>
        <v>0</v>
      </c>
      <c r="BF148" s="138">
        <f>IF(U148="snížená",N148,0)</f>
        <v>0</v>
      </c>
      <c r="BG148" s="138">
        <f>IF(U148="zákl. přenesená",N148,0)</f>
        <v>0</v>
      </c>
      <c r="BH148" s="138">
        <f>IF(U148="sníž. přenesená",N148,0)</f>
        <v>0</v>
      </c>
      <c r="BI148" s="138">
        <f>IF(U148="nulová",N148,0)</f>
        <v>0</v>
      </c>
      <c r="BJ148" s="23" t="s">
        <v>81</v>
      </c>
      <c r="BK148" s="138">
        <f>ROUND(L148*K148,2)</f>
        <v>0</v>
      </c>
      <c r="BL148" s="23" t="s">
        <v>147</v>
      </c>
      <c r="BM148" s="23" t="s">
        <v>175</v>
      </c>
    </row>
    <row r="149" s="1" customFormat="1" ht="16.5" customHeight="1">
      <c r="B149" s="47"/>
      <c r="C149" s="214" t="s">
        <v>176</v>
      </c>
      <c r="D149" s="214" t="s">
        <v>143</v>
      </c>
      <c r="E149" s="215" t="s">
        <v>177</v>
      </c>
      <c r="F149" s="216" t="s">
        <v>178</v>
      </c>
      <c r="G149" s="216"/>
      <c r="H149" s="216"/>
      <c r="I149" s="216"/>
      <c r="J149" s="217" t="s">
        <v>146</v>
      </c>
      <c r="K149" s="218">
        <v>39.664999999999999</v>
      </c>
      <c r="L149" s="219">
        <v>0</v>
      </c>
      <c r="M149" s="220"/>
      <c r="N149" s="221">
        <f>ROUND(L149*K149,2)</f>
        <v>0</v>
      </c>
      <c r="O149" s="221"/>
      <c r="P149" s="221"/>
      <c r="Q149" s="221"/>
      <c r="R149" s="49"/>
      <c r="T149" s="222" t="s">
        <v>22</v>
      </c>
      <c r="U149" s="57" t="s">
        <v>41</v>
      </c>
      <c r="V149" s="48"/>
      <c r="W149" s="223">
        <f>V149*K149</f>
        <v>0</v>
      </c>
      <c r="X149" s="223">
        <v>0</v>
      </c>
      <c r="Y149" s="223">
        <f>X149*K149</f>
        <v>0</v>
      </c>
      <c r="Z149" s="223">
        <v>0</v>
      </c>
      <c r="AA149" s="224">
        <f>Z149*K149</f>
        <v>0</v>
      </c>
      <c r="AR149" s="23" t="s">
        <v>147</v>
      </c>
      <c r="AT149" s="23" t="s">
        <v>143</v>
      </c>
      <c r="AU149" s="23" t="s">
        <v>97</v>
      </c>
      <c r="AY149" s="23" t="s">
        <v>142</v>
      </c>
      <c r="BE149" s="138">
        <f>IF(U149="základní",N149,0)</f>
        <v>0</v>
      </c>
      <c r="BF149" s="138">
        <f>IF(U149="snížená",N149,0)</f>
        <v>0</v>
      </c>
      <c r="BG149" s="138">
        <f>IF(U149="zákl. přenesená",N149,0)</f>
        <v>0</v>
      </c>
      <c r="BH149" s="138">
        <f>IF(U149="sníž. přenesená",N149,0)</f>
        <v>0</v>
      </c>
      <c r="BI149" s="138">
        <f>IF(U149="nulová",N149,0)</f>
        <v>0</v>
      </c>
      <c r="BJ149" s="23" t="s">
        <v>81</v>
      </c>
      <c r="BK149" s="138">
        <f>ROUND(L149*K149,2)</f>
        <v>0</v>
      </c>
      <c r="BL149" s="23" t="s">
        <v>147</v>
      </c>
      <c r="BM149" s="23" t="s">
        <v>179</v>
      </c>
    </row>
    <row r="150" s="1" customFormat="1" ht="38.25" customHeight="1">
      <c r="B150" s="47"/>
      <c r="C150" s="214" t="s">
        <v>180</v>
      </c>
      <c r="D150" s="214" t="s">
        <v>143</v>
      </c>
      <c r="E150" s="215" t="s">
        <v>181</v>
      </c>
      <c r="F150" s="216" t="s">
        <v>182</v>
      </c>
      <c r="G150" s="216"/>
      <c r="H150" s="216"/>
      <c r="I150" s="216"/>
      <c r="J150" s="217" t="s">
        <v>146</v>
      </c>
      <c r="K150" s="218">
        <v>7.0839999999999996</v>
      </c>
      <c r="L150" s="219">
        <v>0</v>
      </c>
      <c r="M150" s="220"/>
      <c r="N150" s="221">
        <f>ROUND(L150*K150,2)</f>
        <v>0</v>
      </c>
      <c r="O150" s="221"/>
      <c r="P150" s="221"/>
      <c r="Q150" s="221"/>
      <c r="R150" s="49"/>
      <c r="T150" s="222" t="s">
        <v>22</v>
      </c>
      <c r="U150" s="57" t="s">
        <v>41</v>
      </c>
      <c r="V150" s="48"/>
      <c r="W150" s="223">
        <f>V150*K150</f>
        <v>0</v>
      </c>
      <c r="X150" s="223">
        <v>0</v>
      </c>
      <c r="Y150" s="223">
        <f>X150*K150</f>
        <v>0</v>
      </c>
      <c r="Z150" s="223">
        <v>0</v>
      </c>
      <c r="AA150" s="224">
        <f>Z150*K150</f>
        <v>0</v>
      </c>
      <c r="AR150" s="23" t="s">
        <v>147</v>
      </c>
      <c r="AT150" s="23" t="s">
        <v>143</v>
      </c>
      <c r="AU150" s="23" t="s">
        <v>97</v>
      </c>
      <c r="AY150" s="23" t="s">
        <v>142</v>
      </c>
      <c r="BE150" s="138">
        <f>IF(U150="základní",N150,0)</f>
        <v>0</v>
      </c>
      <c r="BF150" s="138">
        <f>IF(U150="snížená",N150,0)</f>
        <v>0</v>
      </c>
      <c r="BG150" s="138">
        <f>IF(U150="zákl. přenesená",N150,0)</f>
        <v>0</v>
      </c>
      <c r="BH150" s="138">
        <f>IF(U150="sníž. přenesená",N150,0)</f>
        <v>0</v>
      </c>
      <c r="BI150" s="138">
        <f>IF(U150="nulová",N150,0)</f>
        <v>0</v>
      </c>
      <c r="BJ150" s="23" t="s">
        <v>81</v>
      </c>
      <c r="BK150" s="138">
        <f>ROUND(L150*K150,2)</f>
        <v>0</v>
      </c>
      <c r="BL150" s="23" t="s">
        <v>147</v>
      </c>
      <c r="BM150" s="23" t="s">
        <v>183</v>
      </c>
    </row>
    <row r="151" s="1" customFormat="1" ht="25.5" customHeight="1">
      <c r="B151" s="47"/>
      <c r="C151" s="214" t="s">
        <v>184</v>
      </c>
      <c r="D151" s="214" t="s">
        <v>143</v>
      </c>
      <c r="E151" s="215" t="s">
        <v>185</v>
      </c>
      <c r="F151" s="216" t="s">
        <v>186</v>
      </c>
      <c r="G151" s="216"/>
      <c r="H151" s="216"/>
      <c r="I151" s="216"/>
      <c r="J151" s="217" t="s">
        <v>187</v>
      </c>
      <c r="K151" s="218">
        <v>107.868</v>
      </c>
      <c r="L151" s="219">
        <v>0</v>
      </c>
      <c r="M151" s="220"/>
      <c r="N151" s="221">
        <f>ROUND(L151*K151,2)</f>
        <v>0</v>
      </c>
      <c r="O151" s="221"/>
      <c r="P151" s="221"/>
      <c r="Q151" s="221"/>
      <c r="R151" s="49"/>
      <c r="T151" s="222" t="s">
        <v>22</v>
      </c>
      <c r="U151" s="57" t="s">
        <v>41</v>
      </c>
      <c r="V151" s="48"/>
      <c r="W151" s="223">
        <f>V151*K151</f>
        <v>0</v>
      </c>
      <c r="X151" s="223">
        <v>0</v>
      </c>
      <c r="Y151" s="223">
        <f>X151*K151</f>
        <v>0</v>
      </c>
      <c r="Z151" s="223">
        <v>0</v>
      </c>
      <c r="AA151" s="224">
        <f>Z151*K151</f>
        <v>0</v>
      </c>
      <c r="AR151" s="23" t="s">
        <v>147</v>
      </c>
      <c r="AT151" s="23" t="s">
        <v>143</v>
      </c>
      <c r="AU151" s="23" t="s">
        <v>97</v>
      </c>
      <c r="AY151" s="23" t="s">
        <v>142</v>
      </c>
      <c r="BE151" s="138">
        <f>IF(U151="základní",N151,0)</f>
        <v>0</v>
      </c>
      <c r="BF151" s="138">
        <f>IF(U151="snížená",N151,0)</f>
        <v>0</v>
      </c>
      <c r="BG151" s="138">
        <f>IF(U151="zákl. přenesená",N151,0)</f>
        <v>0</v>
      </c>
      <c r="BH151" s="138">
        <f>IF(U151="sníž. přenesená",N151,0)</f>
        <v>0</v>
      </c>
      <c r="BI151" s="138">
        <f>IF(U151="nulová",N151,0)</f>
        <v>0</v>
      </c>
      <c r="BJ151" s="23" t="s">
        <v>81</v>
      </c>
      <c r="BK151" s="138">
        <f>ROUND(L151*K151,2)</f>
        <v>0</v>
      </c>
      <c r="BL151" s="23" t="s">
        <v>147</v>
      </c>
      <c r="BM151" s="23" t="s">
        <v>188</v>
      </c>
    </row>
    <row r="152" s="10" customFormat="1" ht="16.5" customHeight="1">
      <c r="B152" s="225"/>
      <c r="C152" s="226"/>
      <c r="D152" s="226"/>
      <c r="E152" s="227" t="s">
        <v>22</v>
      </c>
      <c r="F152" s="228" t="s">
        <v>189</v>
      </c>
      <c r="G152" s="229"/>
      <c r="H152" s="229"/>
      <c r="I152" s="229"/>
      <c r="J152" s="226"/>
      <c r="K152" s="230">
        <v>107.868</v>
      </c>
      <c r="L152" s="226"/>
      <c r="M152" s="226"/>
      <c r="N152" s="226"/>
      <c r="O152" s="226"/>
      <c r="P152" s="226"/>
      <c r="Q152" s="226"/>
      <c r="R152" s="231"/>
      <c r="T152" s="232"/>
      <c r="U152" s="226"/>
      <c r="V152" s="226"/>
      <c r="W152" s="226"/>
      <c r="X152" s="226"/>
      <c r="Y152" s="226"/>
      <c r="Z152" s="226"/>
      <c r="AA152" s="233"/>
      <c r="AT152" s="234" t="s">
        <v>150</v>
      </c>
      <c r="AU152" s="234" t="s">
        <v>97</v>
      </c>
      <c r="AV152" s="10" t="s">
        <v>97</v>
      </c>
      <c r="AW152" s="10" t="s">
        <v>34</v>
      </c>
      <c r="AX152" s="10" t="s">
        <v>76</v>
      </c>
      <c r="AY152" s="234" t="s">
        <v>142</v>
      </c>
    </row>
    <row r="153" s="11" customFormat="1" ht="16.5" customHeight="1">
      <c r="B153" s="235"/>
      <c r="C153" s="236"/>
      <c r="D153" s="236"/>
      <c r="E153" s="237" t="s">
        <v>22</v>
      </c>
      <c r="F153" s="238" t="s">
        <v>151</v>
      </c>
      <c r="G153" s="236"/>
      <c r="H153" s="236"/>
      <c r="I153" s="236"/>
      <c r="J153" s="236"/>
      <c r="K153" s="239">
        <v>107.868</v>
      </c>
      <c r="L153" s="236"/>
      <c r="M153" s="236"/>
      <c r="N153" s="236"/>
      <c r="O153" s="236"/>
      <c r="P153" s="236"/>
      <c r="Q153" s="236"/>
      <c r="R153" s="240"/>
      <c r="T153" s="241"/>
      <c r="U153" s="236"/>
      <c r="V153" s="236"/>
      <c r="W153" s="236"/>
      <c r="X153" s="236"/>
      <c r="Y153" s="236"/>
      <c r="Z153" s="236"/>
      <c r="AA153" s="242"/>
      <c r="AT153" s="243" t="s">
        <v>150</v>
      </c>
      <c r="AU153" s="243" t="s">
        <v>97</v>
      </c>
      <c r="AV153" s="11" t="s">
        <v>147</v>
      </c>
      <c r="AW153" s="11" t="s">
        <v>34</v>
      </c>
      <c r="AX153" s="11" t="s">
        <v>81</v>
      </c>
      <c r="AY153" s="243" t="s">
        <v>142</v>
      </c>
    </row>
    <row r="154" s="11" customFormat="1" ht="16.5" customHeight="1">
      <c r="B154" s="235"/>
      <c r="C154" s="236"/>
      <c r="D154" s="236"/>
      <c r="E154" s="237" t="s">
        <v>22</v>
      </c>
      <c r="F154" s="238" t="s">
        <v>151</v>
      </c>
      <c r="G154" s="236"/>
      <c r="H154" s="236"/>
      <c r="I154" s="236"/>
      <c r="J154" s="236"/>
      <c r="K154" s="239">
        <v>0</v>
      </c>
      <c r="L154" s="236"/>
      <c r="M154" s="236"/>
      <c r="N154" s="236"/>
      <c r="O154" s="236"/>
      <c r="P154" s="236"/>
      <c r="Q154" s="236"/>
      <c r="R154" s="240"/>
      <c r="T154" s="241"/>
      <c r="U154" s="236"/>
      <c r="V154" s="236"/>
      <c r="W154" s="236"/>
      <c r="X154" s="236"/>
      <c r="Y154" s="236"/>
      <c r="Z154" s="236"/>
      <c r="AA154" s="242"/>
      <c r="AT154" s="243" t="s">
        <v>150</v>
      </c>
      <c r="AU154" s="243" t="s">
        <v>97</v>
      </c>
      <c r="AV154" s="11" t="s">
        <v>147</v>
      </c>
      <c r="AW154" s="11" t="s">
        <v>34</v>
      </c>
      <c r="AX154" s="11" t="s">
        <v>76</v>
      </c>
      <c r="AY154" s="243" t="s">
        <v>142</v>
      </c>
    </row>
    <row r="155" s="9" customFormat="1" ht="29.88" customHeight="1">
      <c r="B155" s="201"/>
      <c r="C155" s="202"/>
      <c r="D155" s="211" t="s">
        <v>107</v>
      </c>
      <c r="E155" s="211"/>
      <c r="F155" s="211"/>
      <c r="G155" s="211"/>
      <c r="H155" s="211"/>
      <c r="I155" s="211"/>
      <c r="J155" s="211"/>
      <c r="K155" s="211"/>
      <c r="L155" s="211"/>
      <c r="M155" s="211"/>
      <c r="N155" s="212">
        <f>BK155</f>
        <v>0</v>
      </c>
      <c r="O155" s="213"/>
      <c r="P155" s="213"/>
      <c r="Q155" s="213"/>
      <c r="R155" s="204"/>
      <c r="T155" s="205"/>
      <c r="U155" s="202"/>
      <c r="V155" s="202"/>
      <c r="W155" s="206">
        <f>SUM(W156:W206)</f>
        <v>0</v>
      </c>
      <c r="X155" s="202"/>
      <c r="Y155" s="206">
        <f>SUM(Y156:Y206)</f>
        <v>165.10186271142081</v>
      </c>
      <c r="Z155" s="202"/>
      <c r="AA155" s="207">
        <f>SUM(AA156:AA206)</f>
        <v>0</v>
      </c>
      <c r="AR155" s="208" t="s">
        <v>81</v>
      </c>
      <c r="AT155" s="209" t="s">
        <v>75</v>
      </c>
      <c r="AU155" s="209" t="s">
        <v>81</v>
      </c>
      <c r="AY155" s="208" t="s">
        <v>142</v>
      </c>
      <c r="BK155" s="210">
        <f>SUM(BK156:BK206)</f>
        <v>0</v>
      </c>
    </row>
    <row r="156" s="1" customFormat="1" ht="16.5" customHeight="1">
      <c r="B156" s="47"/>
      <c r="C156" s="214" t="s">
        <v>190</v>
      </c>
      <c r="D156" s="214" t="s">
        <v>143</v>
      </c>
      <c r="E156" s="215" t="s">
        <v>191</v>
      </c>
      <c r="F156" s="216" t="s">
        <v>192</v>
      </c>
      <c r="G156" s="216"/>
      <c r="H156" s="216"/>
      <c r="I156" s="216"/>
      <c r="J156" s="217" t="s">
        <v>193</v>
      </c>
      <c r="K156" s="218">
        <v>1</v>
      </c>
      <c r="L156" s="219">
        <v>0</v>
      </c>
      <c r="M156" s="220"/>
      <c r="N156" s="221">
        <f>ROUND(L156*K156,2)</f>
        <v>0</v>
      </c>
      <c r="O156" s="221"/>
      <c r="P156" s="221"/>
      <c r="Q156" s="221"/>
      <c r="R156" s="49"/>
      <c r="T156" s="222" t="s">
        <v>22</v>
      </c>
      <c r="U156" s="57" t="s">
        <v>41</v>
      </c>
      <c r="V156" s="48"/>
      <c r="W156" s="223">
        <f>V156*K156</f>
        <v>0</v>
      </c>
      <c r="X156" s="223">
        <v>0</v>
      </c>
      <c r="Y156" s="223">
        <f>X156*K156</f>
        <v>0</v>
      </c>
      <c r="Z156" s="223">
        <v>0</v>
      </c>
      <c r="AA156" s="224">
        <f>Z156*K156</f>
        <v>0</v>
      </c>
      <c r="AR156" s="23" t="s">
        <v>147</v>
      </c>
      <c r="AT156" s="23" t="s">
        <v>143</v>
      </c>
      <c r="AU156" s="23" t="s">
        <v>97</v>
      </c>
      <c r="AY156" s="23" t="s">
        <v>142</v>
      </c>
      <c r="BE156" s="138">
        <f>IF(U156="základní",N156,0)</f>
        <v>0</v>
      </c>
      <c r="BF156" s="138">
        <f>IF(U156="snížená",N156,0)</f>
        <v>0</v>
      </c>
      <c r="BG156" s="138">
        <f>IF(U156="zákl. přenesená",N156,0)</f>
        <v>0</v>
      </c>
      <c r="BH156" s="138">
        <f>IF(U156="sníž. přenesená",N156,0)</f>
        <v>0</v>
      </c>
      <c r="BI156" s="138">
        <f>IF(U156="nulová",N156,0)</f>
        <v>0</v>
      </c>
      <c r="BJ156" s="23" t="s">
        <v>81</v>
      </c>
      <c r="BK156" s="138">
        <f>ROUND(L156*K156,2)</f>
        <v>0</v>
      </c>
      <c r="BL156" s="23" t="s">
        <v>147</v>
      </c>
      <c r="BM156" s="23" t="s">
        <v>194</v>
      </c>
    </row>
    <row r="157" s="1" customFormat="1" ht="25.5" customHeight="1">
      <c r="B157" s="47"/>
      <c r="C157" s="214" t="s">
        <v>195</v>
      </c>
      <c r="D157" s="214" t="s">
        <v>143</v>
      </c>
      <c r="E157" s="215" t="s">
        <v>196</v>
      </c>
      <c r="F157" s="216" t="s">
        <v>197</v>
      </c>
      <c r="G157" s="216"/>
      <c r="H157" s="216"/>
      <c r="I157" s="216"/>
      <c r="J157" s="217" t="s">
        <v>198</v>
      </c>
      <c r="K157" s="218">
        <v>11</v>
      </c>
      <c r="L157" s="219">
        <v>0</v>
      </c>
      <c r="M157" s="220"/>
      <c r="N157" s="221">
        <f>ROUND(L157*K157,2)</f>
        <v>0</v>
      </c>
      <c r="O157" s="221"/>
      <c r="P157" s="221"/>
      <c r="Q157" s="221"/>
      <c r="R157" s="49"/>
      <c r="T157" s="222" t="s">
        <v>22</v>
      </c>
      <c r="U157" s="57" t="s">
        <v>41</v>
      </c>
      <c r="V157" s="48"/>
      <c r="W157" s="223">
        <f>V157*K157</f>
        <v>0</v>
      </c>
      <c r="X157" s="223">
        <v>0</v>
      </c>
      <c r="Y157" s="223">
        <f>X157*K157</f>
        <v>0</v>
      </c>
      <c r="Z157" s="223">
        <v>0</v>
      </c>
      <c r="AA157" s="224">
        <f>Z157*K157</f>
        <v>0</v>
      </c>
      <c r="AR157" s="23" t="s">
        <v>147</v>
      </c>
      <c r="AT157" s="23" t="s">
        <v>143</v>
      </c>
      <c r="AU157" s="23" t="s">
        <v>97</v>
      </c>
      <c r="AY157" s="23" t="s">
        <v>142</v>
      </c>
      <c r="BE157" s="138">
        <f>IF(U157="základní",N157,0)</f>
        <v>0</v>
      </c>
      <c r="BF157" s="138">
        <f>IF(U157="snížená",N157,0)</f>
        <v>0</v>
      </c>
      <c r="BG157" s="138">
        <f>IF(U157="zákl. přenesená",N157,0)</f>
        <v>0</v>
      </c>
      <c r="BH157" s="138">
        <f>IF(U157="sníž. přenesená",N157,0)</f>
        <v>0</v>
      </c>
      <c r="BI157" s="138">
        <f>IF(U157="nulová",N157,0)</f>
        <v>0</v>
      </c>
      <c r="BJ157" s="23" t="s">
        <v>81</v>
      </c>
      <c r="BK157" s="138">
        <f>ROUND(L157*K157,2)</f>
        <v>0</v>
      </c>
      <c r="BL157" s="23" t="s">
        <v>147</v>
      </c>
      <c r="BM157" s="23" t="s">
        <v>199</v>
      </c>
    </row>
    <row r="158" s="1" customFormat="1" ht="38.25" customHeight="1">
      <c r="B158" s="47"/>
      <c r="C158" s="214" t="s">
        <v>200</v>
      </c>
      <c r="D158" s="214" t="s">
        <v>143</v>
      </c>
      <c r="E158" s="215" t="s">
        <v>201</v>
      </c>
      <c r="F158" s="216" t="s">
        <v>202</v>
      </c>
      <c r="G158" s="216"/>
      <c r="H158" s="216"/>
      <c r="I158" s="216"/>
      <c r="J158" s="217" t="s">
        <v>146</v>
      </c>
      <c r="K158" s="218">
        <v>17.681999999999999</v>
      </c>
      <c r="L158" s="219">
        <v>0</v>
      </c>
      <c r="M158" s="220"/>
      <c r="N158" s="221">
        <f>ROUND(L158*K158,2)</f>
        <v>0</v>
      </c>
      <c r="O158" s="221"/>
      <c r="P158" s="221"/>
      <c r="Q158" s="221"/>
      <c r="R158" s="49"/>
      <c r="T158" s="222" t="s">
        <v>22</v>
      </c>
      <c r="U158" s="57" t="s">
        <v>41</v>
      </c>
      <c r="V158" s="48"/>
      <c r="W158" s="223">
        <f>V158*K158</f>
        <v>0</v>
      </c>
      <c r="X158" s="223">
        <v>2.1600000000000001</v>
      </c>
      <c r="Y158" s="223">
        <f>X158*K158</f>
        <v>38.19312</v>
      </c>
      <c r="Z158" s="223">
        <v>0</v>
      </c>
      <c r="AA158" s="224">
        <f>Z158*K158</f>
        <v>0</v>
      </c>
      <c r="AR158" s="23" t="s">
        <v>147</v>
      </c>
      <c r="AT158" s="23" t="s">
        <v>143</v>
      </c>
      <c r="AU158" s="23" t="s">
        <v>97</v>
      </c>
      <c r="AY158" s="23" t="s">
        <v>142</v>
      </c>
      <c r="BE158" s="138">
        <f>IF(U158="základní",N158,0)</f>
        <v>0</v>
      </c>
      <c r="BF158" s="138">
        <f>IF(U158="snížená",N158,0)</f>
        <v>0</v>
      </c>
      <c r="BG158" s="138">
        <f>IF(U158="zákl. přenesená",N158,0)</f>
        <v>0</v>
      </c>
      <c r="BH158" s="138">
        <f>IF(U158="sníž. přenesená",N158,0)</f>
        <v>0</v>
      </c>
      <c r="BI158" s="138">
        <f>IF(U158="nulová",N158,0)</f>
        <v>0</v>
      </c>
      <c r="BJ158" s="23" t="s">
        <v>81</v>
      </c>
      <c r="BK158" s="138">
        <f>ROUND(L158*K158,2)</f>
        <v>0</v>
      </c>
      <c r="BL158" s="23" t="s">
        <v>147</v>
      </c>
      <c r="BM158" s="23" t="s">
        <v>203</v>
      </c>
    </row>
    <row r="159" s="10" customFormat="1" ht="16.5" customHeight="1">
      <c r="B159" s="225"/>
      <c r="C159" s="226"/>
      <c r="D159" s="226"/>
      <c r="E159" s="227" t="s">
        <v>22</v>
      </c>
      <c r="F159" s="228" t="s">
        <v>204</v>
      </c>
      <c r="G159" s="229"/>
      <c r="H159" s="229"/>
      <c r="I159" s="229"/>
      <c r="J159" s="226"/>
      <c r="K159" s="230">
        <v>4.7089999999999996</v>
      </c>
      <c r="L159" s="226"/>
      <c r="M159" s="226"/>
      <c r="N159" s="226"/>
      <c r="O159" s="226"/>
      <c r="P159" s="226"/>
      <c r="Q159" s="226"/>
      <c r="R159" s="231"/>
      <c r="T159" s="232"/>
      <c r="U159" s="226"/>
      <c r="V159" s="226"/>
      <c r="W159" s="226"/>
      <c r="X159" s="226"/>
      <c r="Y159" s="226"/>
      <c r="Z159" s="226"/>
      <c r="AA159" s="233"/>
      <c r="AT159" s="234" t="s">
        <v>150</v>
      </c>
      <c r="AU159" s="234" t="s">
        <v>97</v>
      </c>
      <c r="AV159" s="10" t="s">
        <v>97</v>
      </c>
      <c r="AW159" s="10" t="s">
        <v>34</v>
      </c>
      <c r="AX159" s="10" t="s">
        <v>76</v>
      </c>
      <c r="AY159" s="234" t="s">
        <v>142</v>
      </c>
    </row>
    <row r="160" s="10" customFormat="1" ht="16.5" customHeight="1">
      <c r="B160" s="225"/>
      <c r="C160" s="226"/>
      <c r="D160" s="226"/>
      <c r="E160" s="227" t="s">
        <v>22</v>
      </c>
      <c r="F160" s="244" t="s">
        <v>205</v>
      </c>
      <c r="G160" s="226"/>
      <c r="H160" s="226"/>
      <c r="I160" s="226"/>
      <c r="J160" s="226"/>
      <c r="K160" s="230">
        <v>1.905</v>
      </c>
      <c r="L160" s="226"/>
      <c r="M160" s="226"/>
      <c r="N160" s="226"/>
      <c r="O160" s="226"/>
      <c r="P160" s="226"/>
      <c r="Q160" s="226"/>
      <c r="R160" s="231"/>
      <c r="T160" s="232"/>
      <c r="U160" s="226"/>
      <c r="V160" s="226"/>
      <c r="W160" s="226"/>
      <c r="X160" s="226"/>
      <c r="Y160" s="226"/>
      <c r="Z160" s="226"/>
      <c r="AA160" s="233"/>
      <c r="AT160" s="234" t="s">
        <v>150</v>
      </c>
      <c r="AU160" s="234" t="s">
        <v>97</v>
      </c>
      <c r="AV160" s="10" t="s">
        <v>97</v>
      </c>
      <c r="AW160" s="10" t="s">
        <v>34</v>
      </c>
      <c r="AX160" s="10" t="s">
        <v>76</v>
      </c>
      <c r="AY160" s="234" t="s">
        <v>142</v>
      </c>
    </row>
    <row r="161" s="10" customFormat="1" ht="16.5" customHeight="1">
      <c r="B161" s="225"/>
      <c r="C161" s="226"/>
      <c r="D161" s="226"/>
      <c r="E161" s="227" t="s">
        <v>22</v>
      </c>
      <c r="F161" s="244" t="s">
        <v>206</v>
      </c>
      <c r="G161" s="226"/>
      <c r="H161" s="226"/>
      <c r="I161" s="226"/>
      <c r="J161" s="226"/>
      <c r="K161" s="230">
        <v>0.10299999999999999</v>
      </c>
      <c r="L161" s="226"/>
      <c r="M161" s="226"/>
      <c r="N161" s="226"/>
      <c r="O161" s="226"/>
      <c r="P161" s="226"/>
      <c r="Q161" s="226"/>
      <c r="R161" s="231"/>
      <c r="T161" s="232"/>
      <c r="U161" s="226"/>
      <c r="V161" s="226"/>
      <c r="W161" s="226"/>
      <c r="X161" s="226"/>
      <c r="Y161" s="226"/>
      <c r="Z161" s="226"/>
      <c r="AA161" s="233"/>
      <c r="AT161" s="234" t="s">
        <v>150</v>
      </c>
      <c r="AU161" s="234" t="s">
        <v>97</v>
      </c>
      <c r="AV161" s="10" t="s">
        <v>97</v>
      </c>
      <c r="AW161" s="10" t="s">
        <v>34</v>
      </c>
      <c r="AX161" s="10" t="s">
        <v>76</v>
      </c>
      <c r="AY161" s="234" t="s">
        <v>142</v>
      </c>
    </row>
    <row r="162" s="10" customFormat="1" ht="16.5" customHeight="1">
      <c r="B162" s="225"/>
      <c r="C162" s="226"/>
      <c r="D162" s="226"/>
      <c r="E162" s="227" t="s">
        <v>22</v>
      </c>
      <c r="F162" s="244" t="s">
        <v>207</v>
      </c>
      <c r="G162" s="226"/>
      <c r="H162" s="226"/>
      <c r="I162" s="226"/>
      <c r="J162" s="226"/>
      <c r="K162" s="230">
        <v>0.0070000000000000001</v>
      </c>
      <c r="L162" s="226"/>
      <c r="M162" s="226"/>
      <c r="N162" s="226"/>
      <c r="O162" s="226"/>
      <c r="P162" s="226"/>
      <c r="Q162" s="226"/>
      <c r="R162" s="231"/>
      <c r="T162" s="232"/>
      <c r="U162" s="226"/>
      <c r="V162" s="226"/>
      <c r="W162" s="226"/>
      <c r="X162" s="226"/>
      <c r="Y162" s="226"/>
      <c r="Z162" s="226"/>
      <c r="AA162" s="233"/>
      <c r="AT162" s="234" t="s">
        <v>150</v>
      </c>
      <c r="AU162" s="234" t="s">
        <v>97</v>
      </c>
      <c r="AV162" s="10" t="s">
        <v>97</v>
      </c>
      <c r="AW162" s="10" t="s">
        <v>34</v>
      </c>
      <c r="AX162" s="10" t="s">
        <v>76</v>
      </c>
      <c r="AY162" s="234" t="s">
        <v>142</v>
      </c>
    </row>
    <row r="163" s="12" customFormat="1" ht="25.5" customHeight="1">
      <c r="B163" s="245"/>
      <c r="C163" s="246"/>
      <c r="D163" s="246"/>
      <c r="E163" s="247" t="s">
        <v>22</v>
      </c>
      <c r="F163" s="248" t="s">
        <v>208</v>
      </c>
      <c r="G163" s="246"/>
      <c r="H163" s="246"/>
      <c r="I163" s="246"/>
      <c r="J163" s="246"/>
      <c r="K163" s="249">
        <v>6.7240000000000002</v>
      </c>
      <c r="L163" s="246"/>
      <c r="M163" s="246"/>
      <c r="N163" s="246"/>
      <c r="O163" s="246"/>
      <c r="P163" s="246"/>
      <c r="Q163" s="246"/>
      <c r="R163" s="250"/>
      <c r="T163" s="251"/>
      <c r="U163" s="246"/>
      <c r="V163" s="246"/>
      <c r="W163" s="246"/>
      <c r="X163" s="246"/>
      <c r="Y163" s="246"/>
      <c r="Z163" s="246"/>
      <c r="AA163" s="252"/>
      <c r="AT163" s="253" t="s">
        <v>150</v>
      </c>
      <c r="AU163" s="253" t="s">
        <v>97</v>
      </c>
      <c r="AV163" s="12" t="s">
        <v>156</v>
      </c>
      <c r="AW163" s="12" t="s">
        <v>34</v>
      </c>
      <c r="AX163" s="12" t="s">
        <v>76</v>
      </c>
      <c r="AY163" s="253" t="s">
        <v>142</v>
      </c>
    </row>
    <row r="164" s="10" customFormat="1" ht="16.5" customHeight="1">
      <c r="B164" s="225"/>
      <c r="C164" s="226"/>
      <c r="D164" s="226"/>
      <c r="E164" s="227" t="s">
        <v>22</v>
      </c>
      <c r="F164" s="244" t="s">
        <v>209</v>
      </c>
      <c r="G164" s="226"/>
      <c r="H164" s="226"/>
      <c r="I164" s="226"/>
      <c r="J164" s="226"/>
      <c r="K164" s="230">
        <v>10.958</v>
      </c>
      <c r="L164" s="226"/>
      <c r="M164" s="226"/>
      <c r="N164" s="226"/>
      <c r="O164" s="226"/>
      <c r="P164" s="226"/>
      <c r="Q164" s="226"/>
      <c r="R164" s="231"/>
      <c r="T164" s="232"/>
      <c r="U164" s="226"/>
      <c r="V164" s="226"/>
      <c r="W164" s="226"/>
      <c r="X164" s="226"/>
      <c r="Y164" s="226"/>
      <c r="Z164" s="226"/>
      <c r="AA164" s="233"/>
      <c r="AT164" s="234" t="s">
        <v>150</v>
      </c>
      <c r="AU164" s="234" t="s">
        <v>97</v>
      </c>
      <c r="AV164" s="10" t="s">
        <v>97</v>
      </c>
      <c r="AW164" s="10" t="s">
        <v>34</v>
      </c>
      <c r="AX164" s="10" t="s">
        <v>76</v>
      </c>
      <c r="AY164" s="234" t="s">
        <v>142</v>
      </c>
    </row>
    <row r="165" s="12" customFormat="1" ht="16.5" customHeight="1">
      <c r="B165" s="245"/>
      <c r="C165" s="246"/>
      <c r="D165" s="246"/>
      <c r="E165" s="247" t="s">
        <v>22</v>
      </c>
      <c r="F165" s="248" t="s">
        <v>210</v>
      </c>
      <c r="G165" s="246"/>
      <c r="H165" s="246"/>
      <c r="I165" s="246"/>
      <c r="J165" s="246"/>
      <c r="K165" s="249">
        <v>10.958</v>
      </c>
      <c r="L165" s="246"/>
      <c r="M165" s="246"/>
      <c r="N165" s="246"/>
      <c r="O165" s="246"/>
      <c r="P165" s="246"/>
      <c r="Q165" s="246"/>
      <c r="R165" s="250"/>
      <c r="T165" s="251"/>
      <c r="U165" s="246"/>
      <c r="V165" s="246"/>
      <c r="W165" s="246"/>
      <c r="X165" s="246"/>
      <c r="Y165" s="246"/>
      <c r="Z165" s="246"/>
      <c r="AA165" s="252"/>
      <c r="AT165" s="253" t="s">
        <v>150</v>
      </c>
      <c r="AU165" s="253" t="s">
        <v>97</v>
      </c>
      <c r="AV165" s="12" t="s">
        <v>156</v>
      </c>
      <c r="AW165" s="12" t="s">
        <v>34</v>
      </c>
      <c r="AX165" s="12" t="s">
        <v>76</v>
      </c>
      <c r="AY165" s="253" t="s">
        <v>142</v>
      </c>
    </row>
    <row r="166" s="11" customFormat="1" ht="16.5" customHeight="1">
      <c r="B166" s="235"/>
      <c r="C166" s="236"/>
      <c r="D166" s="236"/>
      <c r="E166" s="237" t="s">
        <v>22</v>
      </c>
      <c r="F166" s="238" t="s">
        <v>151</v>
      </c>
      <c r="G166" s="236"/>
      <c r="H166" s="236"/>
      <c r="I166" s="236"/>
      <c r="J166" s="236"/>
      <c r="K166" s="239">
        <v>17.681999999999999</v>
      </c>
      <c r="L166" s="236"/>
      <c r="M166" s="236"/>
      <c r="N166" s="236"/>
      <c r="O166" s="236"/>
      <c r="P166" s="236"/>
      <c r="Q166" s="236"/>
      <c r="R166" s="240"/>
      <c r="T166" s="241"/>
      <c r="U166" s="236"/>
      <c r="V166" s="236"/>
      <c r="W166" s="236"/>
      <c r="X166" s="236"/>
      <c r="Y166" s="236"/>
      <c r="Z166" s="236"/>
      <c r="AA166" s="242"/>
      <c r="AT166" s="243" t="s">
        <v>150</v>
      </c>
      <c r="AU166" s="243" t="s">
        <v>97</v>
      </c>
      <c r="AV166" s="11" t="s">
        <v>147</v>
      </c>
      <c r="AW166" s="11" t="s">
        <v>34</v>
      </c>
      <c r="AX166" s="11" t="s">
        <v>81</v>
      </c>
      <c r="AY166" s="243" t="s">
        <v>142</v>
      </c>
    </row>
    <row r="167" s="1" customFormat="1" ht="16.5" customHeight="1">
      <c r="B167" s="47"/>
      <c r="C167" s="214" t="s">
        <v>211</v>
      </c>
      <c r="D167" s="214" t="s">
        <v>143</v>
      </c>
      <c r="E167" s="215" t="s">
        <v>212</v>
      </c>
      <c r="F167" s="216" t="s">
        <v>213</v>
      </c>
      <c r="G167" s="216"/>
      <c r="H167" s="216"/>
      <c r="I167" s="216"/>
      <c r="J167" s="217" t="s">
        <v>146</v>
      </c>
      <c r="K167" s="218">
        <v>2.109</v>
      </c>
      <c r="L167" s="219">
        <v>0</v>
      </c>
      <c r="M167" s="220"/>
      <c r="N167" s="221">
        <f>ROUND(L167*K167,2)</f>
        <v>0</v>
      </c>
      <c r="O167" s="221"/>
      <c r="P167" s="221"/>
      <c r="Q167" s="221"/>
      <c r="R167" s="49"/>
      <c r="T167" s="222" t="s">
        <v>22</v>
      </c>
      <c r="U167" s="57" t="s">
        <v>41</v>
      </c>
      <c r="V167" s="48"/>
      <c r="W167" s="223">
        <f>V167*K167</f>
        <v>0</v>
      </c>
      <c r="X167" s="223">
        <v>2.2563399999999998</v>
      </c>
      <c r="Y167" s="223">
        <f>X167*K167</f>
        <v>4.7586210599999994</v>
      </c>
      <c r="Z167" s="223">
        <v>0</v>
      </c>
      <c r="AA167" s="224">
        <f>Z167*K167</f>
        <v>0</v>
      </c>
      <c r="AR167" s="23" t="s">
        <v>147</v>
      </c>
      <c r="AT167" s="23" t="s">
        <v>143</v>
      </c>
      <c r="AU167" s="23" t="s">
        <v>97</v>
      </c>
      <c r="AY167" s="23" t="s">
        <v>142</v>
      </c>
      <c r="BE167" s="138">
        <f>IF(U167="základní",N167,0)</f>
        <v>0</v>
      </c>
      <c r="BF167" s="138">
        <f>IF(U167="snížená",N167,0)</f>
        <v>0</v>
      </c>
      <c r="BG167" s="138">
        <f>IF(U167="zákl. přenesená",N167,0)</f>
        <v>0</v>
      </c>
      <c r="BH167" s="138">
        <f>IF(U167="sníž. přenesená",N167,0)</f>
        <v>0</v>
      </c>
      <c r="BI167" s="138">
        <f>IF(U167="nulová",N167,0)</f>
        <v>0</v>
      </c>
      <c r="BJ167" s="23" t="s">
        <v>81</v>
      </c>
      <c r="BK167" s="138">
        <f>ROUND(L167*K167,2)</f>
        <v>0</v>
      </c>
      <c r="BL167" s="23" t="s">
        <v>147</v>
      </c>
      <c r="BM167" s="23" t="s">
        <v>214</v>
      </c>
    </row>
    <row r="168" s="10" customFormat="1" ht="16.5" customHeight="1">
      <c r="B168" s="225"/>
      <c r="C168" s="226"/>
      <c r="D168" s="226"/>
      <c r="E168" s="227" t="s">
        <v>22</v>
      </c>
      <c r="F168" s="228" t="s">
        <v>215</v>
      </c>
      <c r="G168" s="229"/>
      <c r="H168" s="229"/>
      <c r="I168" s="229"/>
      <c r="J168" s="226"/>
      <c r="K168" s="230">
        <v>2.109</v>
      </c>
      <c r="L168" s="226"/>
      <c r="M168" s="226"/>
      <c r="N168" s="226"/>
      <c r="O168" s="226"/>
      <c r="P168" s="226"/>
      <c r="Q168" s="226"/>
      <c r="R168" s="231"/>
      <c r="T168" s="232"/>
      <c r="U168" s="226"/>
      <c r="V168" s="226"/>
      <c r="W168" s="226"/>
      <c r="X168" s="226"/>
      <c r="Y168" s="226"/>
      <c r="Z168" s="226"/>
      <c r="AA168" s="233"/>
      <c r="AT168" s="234" t="s">
        <v>150</v>
      </c>
      <c r="AU168" s="234" t="s">
        <v>97</v>
      </c>
      <c r="AV168" s="10" t="s">
        <v>97</v>
      </c>
      <c r="AW168" s="10" t="s">
        <v>34</v>
      </c>
      <c r="AX168" s="10" t="s">
        <v>76</v>
      </c>
      <c r="AY168" s="234" t="s">
        <v>142</v>
      </c>
    </row>
    <row r="169" s="11" customFormat="1" ht="16.5" customHeight="1">
      <c r="B169" s="235"/>
      <c r="C169" s="236"/>
      <c r="D169" s="236"/>
      <c r="E169" s="237" t="s">
        <v>22</v>
      </c>
      <c r="F169" s="238" t="s">
        <v>151</v>
      </c>
      <c r="G169" s="236"/>
      <c r="H169" s="236"/>
      <c r="I169" s="236"/>
      <c r="J169" s="236"/>
      <c r="K169" s="239">
        <v>2.109</v>
      </c>
      <c r="L169" s="236"/>
      <c r="M169" s="236"/>
      <c r="N169" s="236"/>
      <c r="O169" s="236"/>
      <c r="P169" s="236"/>
      <c r="Q169" s="236"/>
      <c r="R169" s="240"/>
      <c r="T169" s="241"/>
      <c r="U169" s="236"/>
      <c r="V169" s="236"/>
      <c r="W169" s="236"/>
      <c r="X169" s="236"/>
      <c r="Y169" s="236"/>
      <c r="Z169" s="236"/>
      <c r="AA169" s="242"/>
      <c r="AT169" s="243" t="s">
        <v>150</v>
      </c>
      <c r="AU169" s="243" t="s">
        <v>97</v>
      </c>
      <c r="AV169" s="11" t="s">
        <v>147</v>
      </c>
      <c r="AW169" s="11" t="s">
        <v>34</v>
      </c>
      <c r="AX169" s="11" t="s">
        <v>81</v>
      </c>
      <c r="AY169" s="243" t="s">
        <v>142</v>
      </c>
    </row>
    <row r="170" s="1" customFormat="1" ht="16.5" customHeight="1">
      <c r="B170" s="47"/>
      <c r="C170" s="214" t="s">
        <v>11</v>
      </c>
      <c r="D170" s="214" t="s">
        <v>143</v>
      </c>
      <c r="E170" s="215" t="s">
        <v>216</v>
      </c>
      <c r="F170" s="216" t="s">
        <v>217</v>
      </c>
      <c r="G170" s="216"/>
      <c r="H170" s="216"/>
      <c r="I170" s="216"/>
      <c r="J170" s="217" t="s">
        <v>187</v>
      </c>
      <c r="K170" s="218">
        <v>7.0309999999999997</v>
      </c>
      <c r="L170" s="219">
        <v>0</v>
      </c>
      <c r="M170" s="220"/>
      <c r="N170" s="221">
        <f>ROUND(L170*K170,2)</f>
        <v>0</v>
      </c>
      <c r="O170" s="221"/>
      <c r="P170" s="221"/>
      <c r="Q170" s="221"/>
      <c r="R170" s="49"/>
      <c r="T170" s="222" t="s">
        <v>22</v>
      </c>
      <c r="U170" s="57" t="s">
        <v>41</v>
      </c>
      <c r="V170" s="48"/>
      <c r="W170" s="223">
        <f>V170*K170</f>
        <v>0</v>
      </c>
      <c r="X170" s="223">
        <v>0.0026900000000000001</v>
      </c>
      <c r="Y170" s="223">
        <f>X170*K170</f>
        <v>0.018913389999999999</v>
      </c>
      <c r="Z170" s="223">
        <v>0</v>
      </c>
      <c r="AA170" s="224">
        <f>Z170*K170</f>
        <v>0</v>
      </c>
      <c r="AR170" s="23" t="s">
        <v>147</v>
      </c>
      <c r="AT170" s="23" t="s">
        <v>143</v>
      </c>
      <c r="AU170" s="23" t="s">
        <v>97</v>
      </c>
      <c r="AY170" s="23" t="s">
        <v>142</v>
      </c>
      <c r="BE170" s="138">
        <f>IF(U170="základní",N170,0)</f>
        <v>0</v>
      </c>
      <c r="BF170" s="138">
        <f>IF(U170="snížená",N170,0)</f>
        <v>0</v>
      </c>
      <c r="BG170" s="138">
        <f>IF(U170="zákl. přenesená",N170,0)</f>
        <v>0</v>
      </c>
      <c r="BH170" s="138">
        <f>IF(U170="sníž. přenesená",N170,0)</f>
        <v>0</v>
      </c>
      <c r="BI170" s="138">
        <f>IF(U170="nulová",N170,0)</f>
        <v>0</v>
      </c>
      <c r="BJ170" s="23" t="s">
        <v>81</v>
      </c>
      <c r="BK170" s="138">
        <f>ROUND(L170*K170,2)</f>
        <v>0</v>
      </c>
      <c r="BL170" s="23" t="s">
        <v>147</v>
      </c>
      <c r="BM170" s="23" t="s">
        <v>218</v>
      </c>
    </row>
    <row r="171" s="10" customFormat="1" ht="16.5" customHeight="1">
      <c r="B171" s="225"/>
      <c r="C171" s="226"/>
      <c r="D171" s="226"/>
      <c r="E171" s="227" t="s">
        <v>22</v>
      </c>
      <c r="F171" s="228" t="s">
        <v>219</v>
      </c>
      <c r="G171" s="229"/>
      <c r="H171" s="229"/>
      <c r="I171" s="229"/>
      <c r="J171" s="226"/>
      <c r="K171" s="230">
        <v>7.0309999999999997</v>
      </c>
      <c r="L171" s="226"/>
      <c r="M171" s="226"/>
      <c r="N171" s="226"/>
      <c r="O171" s="226"/>
      <c r="P171" s="226"/>
      <c r="Q171" s="226"/>
      <c r="R171" s="231"/>
      <c r="T171" s="232"/>
      <c r="U171" s="226"/>
      <c r="V171" s="226"/>
      <c r="W171" s="226"/>
      <c r="X171" s="226"/>
      <c r="Y171" s="226"/>
      <c r="Z171" s="226"/>
      <c r="AA171" s="233"/>
      <c r="AT171" s="234" t="s">
        <v>150</v>
      </c>
      <c r="AU171" s="234" t="s">
        <v>97</v>
      </c>
      <c r="AV171" s="10" t="s">
        <v>97</v>
      </c>
      <c r="AW171" s="10" t="s">
        <v>34</v>
      </c>
      <c r="AX171" s="10" t="s">
        <v>76</v>
      </c>
      <c r="AY171" s="234" t="s">
        <v>142</v>
      </c>
    </row>
    <row r="172" s="11" customFormat="1" ht="16.5" customHeight="1">
      <c r="B172" s="235"/>
      <c r="C172" s="236"/>
      <c r="D172" s="236"/>
      <c r="E172" s="237" t="s">
        <v>22</v>
      </c>
      <c r="F172" s="238" t="s">
        <v>151</v>
      </c>
      <c r="G172" s="236"/>
      <c r="H172" s="236"/>
      <c r="I172" s="236"/>
      <c r="J172" s="236"/>
      <c r="K172" s="239">
        <v>7.0309999999999997</v>
      </c>
      <c r="L172" s="236"/>
      <c r="M172" s="236"/>
      <c r="N172" s="236"/>
      <c r="O172" s="236"/>
      <c r="P172" s="236"/>
      <c r="Q172" s="236"/>
      <c r="R172" s="240"/>
      <c r="T172" s="241"/>
      <c r="U172" s="236"/>
      <c r="V172" s="236"/>
      <c r="W172" s="236"/>
      <c r="X172" s="236"/>
      <c r="Y172" s="236"/>
      <c r="Z172" s="236"/>
      <c r="AA172" s="242"/>
      <c r="AT172" s="243" t="s">
        <v>150</v>
      </c>
      <c r="AU172" s="243" t="s">
        <v>97</v>
      </c>
      <c r="AV172" s="11" t="s">
        <v>147</v>
      </c>
      <c r="AW172" s="11" t="s">
        <v>34</v>
      </c>
      <c r="AX172" s="11" t="s">
        <v>81</v>
      </c>
      <c r="AY172" s="243" t="s">
        <v>142</v>
      </c>
    </row>
    <row r="173" s="1" customFormat="1" ht="25.5" customHeight="1">
      <c r="B173" s="47"/>
      <c r="C173" s="214" t="s">
        <v>220</v>
      </c>
      <c r="D173" s="214" t="s">
        <v>143</v>
      </c>
      <c r="E173" s="215" t="s">
        <v>221</v>
      </c>
      <c r="F173" s="216" t="s">
        <v>222</v>
      </c>
      <c r="G173" s="216"/>
      <c r="H173" s="216"/>
      <c r="I173" s="216"/>
      <c r="J173" s="217" t="s">
        <v>187</v>
      </c>
      <c r="K173" s="218">
        <v>7.0309999999999997</v>
      </c>
      <c r="L173" s="219">
        <v>0</v>
      </c>
      <c r="M173" s="220"/>
      <c r="N173" s="221">
        <f>ROUND(L173*K173,2)</f>
        <v>0</v>
      </c>
      <c r="O173" s="221"/>
      <c r="P173" s="221"/>
      <c r="Q173" s="221"/>
      <c r="R173" s="49"/>
      <c r="T173" s="222" t="s">
        <v>22</v>
      </c>
      <c r="U173" s="57" t="s">
        <v>41</v>
      </c>
      <c r="V173" s="48"/>
      <c r="W173" s="223">
        <f>V173*K173</f>
        <v>0</v>
      </c>
      <c r="X173" s="223">
        <v>0</v>
      </c>
      <c r="Y173" s="223">
        <f>X173*K173</f>
        <v>0</v>
      </c>
      <c r="Z173" s="223">
        <v>0</v>
      </c>
      <c r="AA173" s="224">
        <f>Z173*K173</f>
        <v>0</v>
      </c>
      <c r="AR173" s="23" t="s">
        <v>147</v>
      </c>
      <c r="AT173" s="23" t="s">
        <v>143</v>
      </c>
      <c r="AU173" s="23" t="s">
        <v>97</v>
      </c>
      <c r="AY173" s="23" t="s">
        <v>142</v>
      </c>
      <c r="BE173" s="138">
        <f>IF(U173="základní",N173,0)</f>
        <v>0</v>
      </c>
      <c r="BF173" s="138">
        <f>IF(U173="snížená",N173,0)</f>
        <v>0</v>
      </c>
      <c r="BG173" s="138">
        <f>IF(U173="zákl. přenesená",N173,0)</f>
        <v>0</v>
      </c>
      <c r="BH173" s="138">
        <f>IF(U173="sníž. přenesená",N173,0)</f>
        <v>0</v>
      </c>
      <c r="BI173" s="138">
        <f>IF(U173="nulová",N173,0)</f>
        <v>0</v>
      </c>
      <c r="BJ173" s="23" t="s">
        <v>81</v>
      </c>
      <c r="BK173" s="138">
        <f>ROUND(L173*K173,2)</f>
        <v>0</v>
      </c>
      <c r="BL173" s="23" t="s">
        <v>147</v>
      </c>
      <c r="BM173" s="23" t="s">
        <v>223</v>
      </c>
    </row>
    <row r="174" s="1" customFormat="1" ht="25.5" customHeight="1">
      <c r="B174" s="47"/>
      <c r="C174" s="214" t="s">
        <v>224</v>
      </c>
      <c r="D174" s="214" t="s">
        <v>143</v>
      </c>
      <c r="E174" s="215" t="s">
        <v>225</v>
      </c>
      <c r="F174" s="216" t="s">
        <v>226</v>
      </c>
      <c r="G174" s="216"/>
      <c r="H174" s="216"/>
      <c r="I174" s="216"/>
      <c r="J174" s="217" t="s">
        <v>146</v>
      </c>
      <c r="K174" s="218">
        <v>6.7240000000000002</v>
      </c>
      <c r="L174" s="219">
        <v>0</v>
      </c>
      <c r="M174" s="220"/>
      <c r="N174" s="221">
        <f>ROUND(L174*K174,2)</f>
        <v>0</v>
      </c>
      <c r="O174" s="221"/>
      <c r="P174" s="221"/>
      <c r="Q174" s="221"/>
      <c r="R174" s="49"/>
      <c r="T174" s="222" t="s">
        <v>22</v>
      </c>
      <c r="U174" s="57" t="s">
        <v>41</v>
      </c>
      <c r="V174" s="48"/>
      <c r="W174" s="223">
        <f>V174*K174</f>
        <v>0</v>
      </c>
      <c r="X174" s="223">
        <v>2.2563399999999998</v>
      </c>
      <c r="Y174" s="223">
        <f>X174*K174</f>
        <v>15.171630159999999</v>
      </c>
      <c r="Z174" s="223">
        <v>0</v>
      </c>
      <c r="AA174" s="224">
        <f>Z174*K174</f>
        <v>0</v>
      </c>
      <c r="AR174" s="23" t="s">
        <v>147</v>
      </c>
      <c r="AT174" s="23" t="s">
        <v>143</v>
      </c>
      <c r="AU174" s="23" t="s">
        <v>97</v>
      </c>
      <c r="AY174" s="23" t="s">
        <v>142</v>
      </c>
      <c r="BE174" s="138">
        <f>IF(U174="základní",N174,0)</f>
        <v>0</v>
      </c>
      <c r="BF174" s="138">
        <f>IF(U174="snížená",N174,0)</f>
        <v>0</v>
      </c>
      <c r="BG174" s="138">
        <f>IF(U174="zákl. přenesená",N174,0)</f>
        <v>0</v>
      </c>
      <c r="BH174" s="138">
        <f>IF(U174="sníž. přenesená",N174,0)</f>
        <v>0</v>
      </c>
      <c r="BI174" s="138">
        <f>IF(U174="nulová",N174,0)</f>
        <v>0</v>
      </c>
      <c r="BJ174" s="23" t="s">
        <v>81</v>
      </c>
      <c r="BK174" s="138">
        <f>ROUND(L174*K174,2)</f>
        <v>0</v>
      </c>
      <c r="BL174" s="23" t="s">
        <v>147</v>
      </c>
      <c r="BM174" s="23" t="s">
        <v>227</v>
      </c>
    </row>
    <row r="175" s="10" customFormat="1" ht="16.5" customHeight="1">
      <c r="B175" s="225"/>
      <c r="C175" s="226"/>
      <c r="D175" s="226"/>
      <c r="E175" s="227" t="s">
        <v>22</v>
      </c>
      <c r="F175" s="228" t="s">
        <v>204</v>
      </c>
      <c r="G175" s="229"/>
      <c r="H175" s="229"/>
      <c r="I175" s="229"/>
      <c r="J175" s="226"/>
      <c r="K175" s="230">
        <v>4.7089999999999996</v>
      </c>
      <c r="L175" s="226"/>
      <c r="M175" s="226"/>
      <c r="N175" s="226"/>
      <c r="O175" s="226"/>
      <c r="P175" s="226"/>
      <c r="Q175" s="226"/>
      <c r="R175" s="231"/>
      <c r="T175" s="232"/>
      <c r="U175" s="226"/>
      <c r="V175" s="226"/>
      <c r="W175" s="226"/>
      <c r="X175" s="226"/>
      <c r="Y175" s="226"/>
      <c r="Z175" s="226"/>
      <c r="AA175" s="233"/>
      <c r="AT175" s="234" t="s">
        <v>150</v>
      </c>
      <c r="AU175" s="234" t="s">
        <v>97</v>
      </c>
      <c r="AV175" s="10" t="s">
        <v>97</v>
      </c>
      <c r="AW175" s="10" t="s">
        <v>34</v>
      </c>
      <c r="AX175" s="10" t="s">
        <v>76</v>
      </c>
      <c r="AY175" s="234" t="s">
        <v>142</v>
      </c>
    </row>
    <row r="176" s="10" customFormat="1" ht="16.5" customHeight="1">
      <c r="B176" s="225"/>
      <c r="C176" s="226"/>
      <c r="D176" s="226"/>
      <c r="E176" s="227" t="s">
        <v>22</v>
      </c>
      <c r="F176" s="244" t="s">
        <v>205</v>
      </c>
      <c r="G176" s="226"/>
      <c r="H176" s="226"/>
      <c r="I176" s="226"/>
      <c r="J176" s="226"/>
      <c r="K176" s="230">
        <v>1.905</v>
      </c>
      <c r="L176" s="226"/>
      <c r="M176" s="226"/>
      <c r="N176" s="226"/>
      <c r="O176" s="226"/>
      <c r="P176" s="226"/>
      <c r="Q176" s="226"/>
      <c r="R176" s="231"/>
      <c r="T176" s="232"/>
      <c r="U176" s="226"/>
      <c r="V176" s="226"/>
      <c r="W176" s="226"/>
      <c r="X176" s="226"/>
      <c r="Y176" s="226"/>
      <c r="Z176" s="226"/>
      <c r="AA176" s="233"/>
      <c r="AT176" s="234" t="s">
        <v>150</v>
      </c>
      <c r="AU176" s="234" t="s">
        <v>97</v>
      </c>
      <c r="AV176" s="10" t="s">
        <v>97</v>
      </c>
      <c r="AW176" s="10" t="s">
        <v>34</v>
      </c>
      <c r="AX176" s="10" t="s">
        <v>76</v>
      </c>
      <c r="AY176" s="234" t="s">
        <v>142</v>
      </c>
    </row>
    <row r="177" s="10" customFormat="1" ht="16.5" customHeight="1">
      <c r="B177" s="225"/>
      <c r="C177" s="226"/>
      <c r="D177" s="226"/>
      <c r="E177" s="227" t="s">
        <v>22</v>
      </c>
      <c r="F177" s="244" t="s">
        <v>206</v>
      </c>
      <c r="G177" s="226"/>
      <c r="H177" s="226"/>
      <c r="I177" s="226"/>
      <c r="J177" s="226"/>
      <c r="K177" s="230">
        <v>0.10299999999999999</v>
      </c>
      <c r="L177" s="226"/>
      <c r="M177" s="226"/>
      <c r="N177" s="226"/>
      <c r="O177" s="226"/>
      <c r="P177" s="226"/>
      <c r="Q177" s="226"/>
      <c r="R177" s="231"/>
      <c r="T177" s="232"/>
      <c r="U177" s="226"/>
      <c r="V177" s="226"/>
      <c r="W177" s="226"/>
      <c r="X177" s="226"/>
      <c r="Y177" s="226"/>
      <c r="Z177" s="226"/>
      <c r="AA177" s="233"/>
      <c r="AT177" s="234" t="s">
        <v>150</v>
      </c>
      <c r="AU177" s="234" t="s">
        <v>97</v>
      </c>
      <c r="AV177" s="10" t="s">
        <v>97</v>
      </c>
      <c r="AW177" s="10" t="s">
        <v>34</v>
      </c>
      <c r="AX177" s="10" t="s">
        <v>76</v>
      </c>
      <c r="AY177" s="234" t="s">
        <v>142</v>
      </c>
    </row>
    <row r="178" s="10" customFormat="1" ht="16.5" customHeight="1">
      <c r="B178" s="225"/>
      <c r="C178" s="226"/>
      <c r="D178" s="226"/>
      <c r="E178" s="227" t="s">
        <v>22</v>
      </c>
      <c r="F178" s="244" t="s">
        <v>207</v>
      </c>
      <c r="G178" s="226"/>
      <c r="H178" s="226"/>
      <c r="I178" s="226"/>
      <c r="J178" s="226"/>
      <c r="K178" s="230">
        <v>0.0070000000000000001</v>
      </c>
      <c r="L178" s="226"/>
      <c r="M178" s="226"/>
      <c r="N178" s="226"/>
      <c r="O178" s="226"/>
      <c r="P178" s="226"/>
      <c r="Q178" s="226"/>
      <c r="R178" s="231"/>
      <c r="T178" s="232"/>
      <c r="U178" s="226"/>
      <c r="V178" s="226"/>
      <c r="W178" s="226"/>
      <c r="X178" s="226"/>
      <c r="Y178" s="226"/>
      <c r="Z178" s="226"/>
      <c r="AA178" s="233"/>
      <c r="AT178" s="234" t="s">
        <v>150</v>
      </c>
      <c r="AU178" s="234" t="s">
        <v>97</v>
      </c>
      <c r="AV178" s="10" t="s">
        <v>97</v>
      </c>
      <c r="AW178" s="10" t="s">
        <v>34</v>
      </c>
      <c r="AX178" s="10" t="s">
        <v>76</v>
      </c>
      <c r="AY178" s="234" t="s">
        <v>142</v>
      </c>
    </row>
    <row r="179" s="11" customFormat="1" ht="16.5" customHeight="1">
      <c r="B179" s="235"/>
      <c r="C179" s="236"/>
      <c r="D179" s="236"/>
      <c r="E179" s="237" t="s">
        <v>22</v>
      </c>
      <c r="F179" s="238" t="s">
        <v>151</v>
      </c>
      <c r="G179" s="236"/>
      <c r="H179" s="236"/>
      <c r="I179" s="236"/>
      <c r="J179" s="236"/>
      <c r="K179" s="239">
        <v>6.7240000000000002</v>
      </c>
      <c r="L179" s="236"/>
      <c r="M179" s="236"/>
      <c r="N179" s="236"/>
      <c r="O179" s="236"/>
      <c r="P179" s="236"/>
      <c r="Q179" s="236"/>
      <c r="R179" s="240"/>
      <c r="T179" s="241"/>
      <c r="U179" s="236"/>
      <c r="V179" s="236"/>
      <c r="W179" s="236"/>
      <c r="X179" s="236"/>
      <c r="Y179" s="236"/>
      <c r="Z179" s="236"/>
      <c r="AA179" s="242"/>
      <c r="AT179" s="243" t="s">
        <v>150</v>
      </c>
      <c r="AU179" s="243" t="s">
        <v>97</v>
      </c>
      <c r="AV179" s="11" t="s">
        <v>147</v>
      </c>
      <c r="AW179" s="11" t="s">
        <v>34</v>
      </c>
      <c r="AX179" s="11" t="s">
        <v>81</v>
      </c>
      <c r="AY179" s="243" t="s">
        <v>142</v>
      </c>
    </row>
    <row r="180" s="1" customFormat="1" ht="25.5" customHeight="1">
      <c r="B180" s="47"/>
      <c r="C180" s="214" t="s">
        <v>228</v>
      </c>
      <c r="D180" s="214" t="s">
        <v>143</v>
      </c>
      <c r="E180" s="215" t="s">
        <v>229</v>
      </c>
      <c r="F180" s="216" t="s">
        <v>230</v>
      </c>
      <c r="G180" s="216"/>
      <c r="H180" s="216"/>
      <c r="I180" s="216"/>
      <c r="J180" s="217" t="s">
        <v>231</v>
      </c>
      <c r="K180" s="218">
        <v>0.20399999999999999</v>
      </c>
      <c r="L180" s="219">
        <v>0</v>
      </c>
      <c r="M180" s="220"/>
      <c r="N180" s="221">
        <f>ROUND(L180*K180,2)</f>
        <v>0</v>
      </c>
      <c r="O180" s="221"/>
      <c r="P180" s="221"/>
      <c r="Q180" s="221"/>
      <c r="R180" s="49"/>
      <c r="T180" s="222" t="s">
        <v>22</v>
      </c>
      <c r="U180" s="57" t="s">
        <v>41</v>
      </c>
      <c r="V180" s="48"/>
      <c r="W180" s="223">
        <f>V180*K180</f>
        <v>0</v>
      </c>
      <c r="X180" s="223">
        <v>1.0530555952</v>
      </c>
      <c r="Y180" s="223">
        <f>X180*K180</f>
        <v>0.21482334142079998</v>
      </c>
      <c r="Z180" s="223">
        <v>0</v>
      </c>
      <c r="AA180" s="224">
        <f>Z180*K180</f>
        <v>0</v>
      </c>
      <c r="AR180" s="23" t="s">
        <v>147</v>
      </c>
      <c r="AT180" s="23" t="s">
        <v>143</v>
      </c>
      <c r="AU180" s="23" t="s">
        <v>97</v>
      </c>
      <c r="AY180" s="23" t="s">
        <v>142</v>
      </c>
      <c r="BE180" s="138">
        <f>IF(U180="základní",N180,0)</f>
        <v>0</v>
      </c>
      <c r="BF180" s="138">
        <f>IF(U180="snížená",N180,0)</f>
        <v>0</v>
      </c>
      <c r="BG180" s="138">
        <f>IF(U180="zákl. přenesená",N180,0)</f>
        <v>0</v>
      </c>
      <c r="BH180" s="138">
        <f>IF(U180="sníž. přenesená",N180,0)</f>
        <v>0</v>
      </c>
      <c r="BI180" s="138">
        <f>IF(U180="nulová",N180,0)</f>
        <v>0</v>
      </c>
      <c r="BJ180" s="23" t="s">
        <v>81</v>
      </c>
      <c r="BK180" s="138">
        <f>ROUND(L180*K180,2)</f>
        <v>0</v>
      </c>
      <c r="BL180" s="23" t="s">
        <v>147</v>
      </c>
      <c r="BM180" s="23" t="s">
        <v>232</v>
      </c>
    </row>
    <row r="181" s="10" customFormat="1" ht="16.5" customHeight="1">
      <c r="B181" s="225"/>
      <c r="C181" s="226"/>
      <c r="D181" s="226"/>
      <c r="E181" s="227" t="s">
        <v>22</v>
      </c>
      <c r="F181" s="228" t="s">
        <v>233</v>
      </c>
      <c r="G181" s="229"/>
      <c r="H181" s="229"/>
      <c r="I181" s="229"/>
      <c r="J181" s="226"/>
      <c r="K181" s="230">
        <v>47.090000000000003</v>
      </c>
      <c r="L181" s="226"/>
      <c r="M181" s="226"/>
      <c r="N181" s="226"/>
      <c r="O181" s="226"/>
      <c r="P181" s="226"/>
      <c r="Q181" s="226"/>
      <c r="R181" s="231"/>
      <c r="T181" s="232"/>
      <c r="U181" s="226"/>
      <c r="V181" s="226"/>
      <c r="W181" s="226"/>
      <c r="X181" s="226"/>
      <c r="Y181" s="226"/>
      <c r="Z181" s="226"/>
      <c r="AA181" s="233"/>
      <c r="AT181" s="234" t="s">
        <v>150</v>
      </c>
      <c r="AU181" s="234" t="s">
        <v>97</v>
      </c>
      <c r="AV181" s="10" t="s">
        <v>97</v>
      </c>
      <c r="AW181" s="10" t="s">
        <v>34</v>
      </c>
      <c r="AX181" s="10" t="s">
        <v>76</v>
      </c>
      <c r="AY181" s="234" t="s">
        <v>142</v>
      </c>
    </row>
    <row r="182" s="10" customFormat="1" ht="16.5" customHeight="1">
      <c r="B182" s="225"/>
      <c r="C182" s="226"/>
      <c r="D182" s="226"/>
      <c r="E182" s="227" t="s">
        <v>22</v>
      </c>
      <c r="F182" s="244" t="s">
        <v>234</v>
      </c>
      <c r="G182" s="226"/>
      <c r="H182" s="226"/>
      <c r="I182" s="226"/>
      <c r="J182" s="226"/>
      <c r="K182" s="230">
        <v>19.050000000000001</v>
      </c>
      <c r="L182" s="226"/>
      <c r="M182" s="226"/>
      <c r="N182" s="226"/>
      <c r="O182" s="226"/>
      <c r="P182" s="226"/>
      <c r="Q182" s="226"/>
      <c r="R182" s="231"/>
      <c r="T182" s="232"/>
      <c r="U182" s="226"/>
      <c r="V182" s="226"/>
      <c r="W182" s="226"/>
      <c r="X182" s="226"/>
      <c r="Y182" s="226"/>
      <c r="Z182" s="226"/>
      <c r="AA182" s="233"/>
      <c r="AT182" s="234" t="s">
        <v>150</v>
      </c>
      <c r="AU182" s="234" t="s">
        <v>97</v>
      </c>
      <c r="AV182" s="10" t="s">
        <v>97</v>
      </c>
      <c r="AW182" s="10" t="s">
        <v>34</v>
      </c>
      <c r="AX182" s="10" t="s">
        <v>76</v>
      </c>
      <c r="AY182" s="234" t="s">
        <v>142</v>
      </c>
    </row>
    <row r="183" s="10" customFormat="1" ht="16.5" customHeight="1">
      <c r="B183" s="225"/>
      <c r="C183" s="226"/>
      <c r="D183" s="226"/>
      <c r="E183" s="227" t="s">
        <v>22</v>
      </c>
      <c r="F183" s="244" t="s">
        <v>235</v>
      </c>
      <c r="G183" s="226"/>
      <c r="H183" s="226"/>
      <c r="I183" s="226"/>
      <c r="J183" s="226"/>
      <c r="K183" s="230">
        <v>1.0269999999999999</v>
      </c>
      <c r="L183" s="226"/>
      <c r="M183" s="226"/>
      <c r="N183" s="226"/>
      <c r="O183" s="226"/>
      <c r="P183" s="226"/>
      <c r="Q183" s="226"/>
      <c r="R183" s="231"/>
      <c r="T183" s="232"/>
      <c r="U183" s="226"/>
      <c r="V183" s="226"/>
      <c r="W183" s="226"/>
      <c r="X183" s="226"/>
      <c r="Y183" s="226"/>
      <c r="Z183" s="226"/>
      <c r="AA183" s="233"/>
      <c r="AT183" s="234" t="s">
        <v>150</v>
      </c>
      <c r="AU183" s="234" t="s">
        <v>97</v>
      </c>
      <c r="AV183" s="10" t="s">
        <v>97</v>
      </c>
      <c r="AW183" s="10" t="s">
        <v>34</v>
      </c>
      <c r="AX183" s="10" t="s">
        <v>76</v>
      </c>
      <c r="AY183" s="234" t="s">
        <v>142</v>
      </c>
    </row>
    <row r="184" s="10" customFormat="1" ht="16.5" customHeight="1">
      <c r="B184" s="225"/>
      <c r="C184" s="226"/>
      <c r="D184" s="226"/>
      <c r="E184" s="227" t="s">
        <v>22</v>
      </c>
      <c r="F184" s="244" t="s">
        <v>236</v>
      </c>
      <c r="G184" s="226"/>
      <c r="H184" s="226"/>
      <c r="I184" s="226"/>
      <c r="J184" s="226"/>
      <c r="K184" s="230">
        <v>0.065000000000000002</v>
      </c>
      <c r="L184" s="226"/>
      <c r="M184" s="226"/>
      <c r="N184" s="226"/>
      <c r="O184" s="226"/>
      <c r="P184" s="226"/>
      <c r="Q184" s="226"/>
      <c r="R184" s="231"/>
      <c r="T184" s="232"/>
      <c r="U184" s="226"/>
      <c r="V184" s="226"/>
      <c r="W184" s="226"/>
      <c r="X184" s="226"/>
      <c r="Y184" s="226"/>
      <c r="Z184" s="226"/>
      <c r="AA184" s="233"/>
      <c r="AT184" s="234" t="s">
        <v>150</v>
      </c>
      <c r="AU184" s="234" t="s">
        <v>97</v>
      </c>
      <c r="AV184" s="10" t="s">
        <v>97</v>
      </c>
      <c r="AW184" s="10" t="s">
        <v>34</v>
      </c>
      <c r="AX184" s="10" t="s">
        <v>76</v>
      </c>
      <c r="AY184" s="234" t="s">
        <v>142</v>
      </c>
    </row>
    <row r="185" s="12" customFormat="1" ht="16.5" customHeight="1">
      <c r="B185" s="245"/>
      <c r="C185" s="246"/>
      <c r="D185" s="246"/>
      <c r="E185" s="247" t="s">
        <v>22</v>
      </c>
      <c r="F185" s="248" t="s">
        <v>237</v>
      </c>
      <c r="G185" s="246"/>
      <c r="H185" s="246"/>
      <c r="I185" s="246"/>
      <c r="J185" s="246"/>
      <c r="K185" s="249">
        <v>67.231999999999999</v>
      </c>
      <c r="L185" s="246"/>
      <c r="M185" s="246"/>
      <c r="N185" s="246"/>
      <c r="O185" s="246"/>
      <c r="P185" s="246"/>
      <c r="Q185" s="246"/>
      <c r="R185" s="250"/>
      <c r="T185" s="251"/>
      <c r="U185" s="246"/>
      <c r="V185" s="246"/>
      <c r="W185" s="246"/>
      <c r="X185" s="246"/>
      <c r="Y185" s="246"/>
      <c r="Z185" s="246"/>
      <c r="AA185" s="252"/>
      <c r="AT185" s="253" t="s">
        <v>150</v>
      </c>
      <c r="AU185" s="253" t="s">
        <v>97</v>
      </c>
      <c r="AV185" s="12" t="s">
        <v>156</v>
      </c>
      <c r="AW185" s="12" t="s">
        <v>34</v>
      </c>
      <c r="AX185" s="12" t="s">
        <v>76</v>
      </c>
      <c r="AY185" s="253" t="s">
        <v>142</v>
      </c>
    </row>
    <row r="186" s="10" customFormat="1" ht="16.5" customHeight="1">
      <c r="B186" s="225"/>
      <c r="C186" s="226"/>
      <c r="D186" s="226"/>
      <c r="E186" s="227" t="s">
        <v>22</v>
      </c>
      <c r="F186" s="244" t="s">
        <v>238</v>
      </c>
      <c r="G186" s="226"/>
      <c r="H186" s="226"/>
      <c r="I186" s="226"/>
      <c r="J186" s="226"/>
      <c r="K186" s="230">
        <v>0.20399999999999999</v>
      </c>
      <c r="L186" s="226"/>
      <c r="M186" s="226"/>
      <c r="N186" s="226"/>
      <c r="O186" s="226"/>
      <c r="P186" s="226"/>
      <c r="Q186" s="226"/>
      <c r="R186" s="231"/>
      <c r="T186" s="232"/>
      <c r="U186" s="226"/>
      <c r="V186" s="226"/>
      <c r="W186" s="226"/>
      <c r="X186" s="226"/>
      <c r="Y186" s="226"/>
      <c r="Z186" s="226"/>
      <c r="AA186" s="233"/>
      <c r="AT186" s="234" t="s">
        <v>150</v>
      </c>
      <c r="AU186" s="234" t="s">
        <v>97</v>
      </c>
      <c r="AV186" s="10" t="s">
        <v>97</v>
      </c>
      <c r="AW186" s="10" t="s">
        <v>34</v>
      </c>
      <c r="AX186" s="10" t="s">
        <v>76</v>
      </c>
      <c r="AY186" s="234" t="s">
        <v>142</v>
      </c>
    </row>
    <row r="187" s="12" customFormat="1" ht="16.5" customHeight="1">
      <c r="B187" s="245"/>
      <c r="C187" s="246"/>
      <c r="D187" s="246"/>
      <c r="E187" s="247" t="s">
        <v>22</v>
      </c>
      <c r="F187" s="248" t="s">
        <v>239</v>
      </c>
      <c r="G187" s="246"/>
      <c r="H187" s="246"/>
      <c r="I187" s="246"/>
      <c r="J187" s="246"/>
      <c r="K187" s="249">
        <v>0.20399999999999999</v>
      </c>
      <c r="L187" s="246"/>
      <c r="M187" s="246"/>
      <c r="N187" s="246"/>
      <c r="O187" s="246"/>
      <c r="P187" s="246"/>
      <c r="Q187" s="246"/>
      <c r="R187" s="250"/>
      <c r="T187" s="251"/>
      <c r="U187" s="246"/>
      <c r="V187" s="246"/>
      <c r="W187" s="246"/>
      <c r="X187" s="246"/>
      <c r="Y187" s="246"/>
      <c r="Z187" s="246"/>
      <c r="AA187" s="252"/>
      <c r="AT187" s="253" t="s">
        <v>150</v>
      </c>
      <c r="AU187" s="253" t="s">
        <v>97</v>
      </c>
      <c r="AV187" s="12" t="s">
        <v>156</v>
      </c>
      <c r="AW187" s="12" t="s">
        <v>34</v>
      </c>
      <c r="AX187" s="12" t="s">
        <v>81</v>
      </c>
      <c r="AY187" s="253" t="s">
        <v>142</v>
      </c>
    </row>
    <row r="188" s="1" customFormat="1" ht="38.25" customHeight="1">
      <c r="B188" s="47"/>
      <c r="C188" s="214" t="s">
        <v>240</v>
      </c>
      <c r="D188" s="214" t="s">
        <v>143</v>
      </c>
      <c r="E188" s="215" t="s">
        <v>241</v>
      </c>
      <c r="F188" s="216" t="s">
        <v>242</v>
      </c>
      <c r="G188" s="216"/>
      <c r="H188" s="216"/>
      <c r="I188" s="216"/>
      <c r="J188" s="217" t="s">
        <v>146</v>
      </c>
      <c r="K188" s="218">
        <v>13.15</v>
      </c>
      <c r="L188" s="219">
        <v>0</v>
      </c>
      <c r="M188" s="220"/>
      <c r="N188" s="221">
        <f>ROUND(L188*K188,2)</f>
        <v>0</v>
      </c>
      <c r="O188" s="221"/>
      <c r="P188" s="221"/>
      <c r="Q188" s="221"/>
      <c r="R188" s="49"/>
      <c r="T188" s="222" t="s">
        <v>22</v>
      </c>
      <c r="U188" s="57" t="s">
        <v>41</v>
      </c>
      <c r="V188" s="48"/>
      <c r="W188" s="223">
        <f>V188*K188</f>
        <v>0</v>
      </c>
      <c r="X188" s="223">
        <v>2.45329</v>
      </c>
      <c r="Y188" s="223">
        <f>X188*K188</f>
        <v>32.260763500000003</v>
      </c>
      <c r="Z188" s="223">
        <v>0</v>
      </c>
      <c r="AA188" s="224">
        <f>Z188*K188</f>
        <v>0</v>
      </c>
      <c r="AR188" s="23" t="s">
        <v>147</v>
      </c>
      <c r="AT188" s="23" t="s">
        <v>143</v>
      </c>
      <c r="AU188" s="23" t="s">
        <v>97</v>
      </c>
      <c r="AY188" s="23" t="s">
        <v>142</v>
      </c>
      <c r="BE188" s="138">
        <f>IF(U188="základní",N188,0)</f>
        <v>0</v>
      </c>
      <c r="BF188" s="138">
        <f>IF(U188="snížená",N188,0)</f>
        <v>0</v>
      </c>
      <c r="BG188" s="138">
        <f>IF(U188="zákl. přenesená",N188,0)</f>
        <v>0</v>
      </c>
      <c r="BH188" s="138">
        <f>IF(U188="sníž. přenesená",N188,0)</f>
        <v>0</v>
      </c>
      <c r="BI188" s="138">
        <f>IF(U188="nulová",N188,0)</f>
        <v>0</v>
      </c>
      <c r="BJ188" s="23" t="s">
        <v>81</v>
      </c>
      <c r="BK188" s="138">
        <f>ROUND(L188*K188,2)</f>
        <v>0</v>
      </c>
      <c r="BL188" s="23" t="s">
        <v>147</v>
      </c>
      <c r="BM188" s="23" t="s">
        <v>243</v>
      </c>
    </row>
    <row r="189" s="10" customFormat="1" ht="16.5" customHeight="1">
      <c r="B189" s="225"/>
      <c r="C189" s="226"/>
      <c r="D189" s="226"/>
      <c r="E189" s="227" t="s">
        <v>22</v>
      </c>
      <c r="F189" s="228" t="s">
        <v>244</v>
      </c>
      <c r="G189" s="229"/>
      <c r="H189" s="229"/>
      <c r="I189" s="229"/>
      <c r="J189" s="226"/>
      <c r="K189" s="230">
        <v>20.536999999999999</v>
      </c>
      <c r="L189" s="226"/>
      <c r="M189" s="226"/>
      <c r="N189" s="226"/>
      <c r="O189" s="226"/>
      <c r="P189" s="226"/>
      <c r="Q189" s="226"/>
      <c r="R189" s="231"/>
      <c r="T189" s="232"/>
      <c r="U189" s="226"/>
      <c r="V189" s="226"/>
      <c r="W189" s="226"/>
      <c r="X189" s="226"/>
      <c r="Y189" s="226"/>
      <c r="Z189" s="226"/>
      <c r="AA189" s="233"/>
      <c r="AT189" s="234" t="s">
        <v>150</v>
      </c>
      <c r="AU189" s="234" t="s">
        <v>97</v>
      </c>
      <c r="AV189" s="10" t="s">
        <v>97</v>
      </c>
      <c r="AW189" s="10" t="s">
        <v>34</v>
      </c>
      <c r="AX189" s="10" t="s">
        <v>76</v>
      </c>
      <c r="AY189" s="234" t="s">
        <v>142</v>
      </c>
    </row>
    <row r="190" s="10" customFormat="1" ht="16.5" customHeight="1">
      <c r="B190" s="225"/>
      <c r="C190" s="226"/>
      <c r="D190" s="226"/>
      <c r="E190" s="227" t="s">
        <v>22</v>
      </c>
      <c r="F190" s="244" t="s">
        <v>245</v>
      </c>
      <c r="G190" s="226"/>
      <c r="H190" s="226"/>
      <c r="I190" s="226"/>
      <c r="J190" s="226"/>
      <c r="K190" s="230">
        <v>0.66000000000000003</v>
      </c>
      <c r="L190" s="226"/>
      <c r="M190" s="226"/>
      <c r="N190" s="226"/>
      <c r="O190" s="226"/>
      <c r="P190" s="226"/>
      <c r="Q190" s="226"/>
      <c r="R190" s="231"/>
      <c r="T190" s="232"/>
      <c r="U190" s="226"/>
      <c r="V190" s="226"/>
      <c r="W190" s="226"/>
      <c r="X190" s="226"/>
      <c r="Y190" s="226"/>
      <c r="Z190" s="226"/>
      <c r="AA190" s="233"/>
      <c r="AT190" s="234" t="s">
        <v>150</v>
      </c>
      <c r="AU190" s="234" t="s">
        <v>97</v>
      </c>
      <c r="AV190" s="10" t="s">
        <v>97</v>
      </c>
      <c r="AW190" s="10" t="s">
        <v>34</v>
      </c>
      <c r="AX190" s="10" t="s">
        <v>76</v>
      </c>
      <c r="AY190" s="234" t="s">
        <v>142</v>
      </c>
    </row>
    <row r="191" s="10" customFormat="1" ht="16.5" customHeight="1">
      <c r="B191" s="225"/>
      <c r="C191" s="226"/>
      <c r="D191" s="226"/>
      <c r="E191" s="227" t="s">
        <v>22</v>
      </c>
      <c r="F191" s="244" t="s">
        <v>245</v>
      </c>
      <c r="G191" s="226"/>
      <c r="H191" s="226"/>
      <c r="I191" s="226"/>
      <c r="J191" s="226"/>
      <c r="K191" s="230">
        <v>0.66000000000000003</v>
      </c>
      <c r="L191" s="226"/>
      <c r="M191" s="226"/>
      <c r="N191" s="226"/>
      <c r="O191" s="226"/>
      <c r="P191" s="226"/>
      <c r="Q191" s="226"/>
      <c r="R191" s="231"/>
      <c r="T191" s="232"/>
      <c r="U191" s="226"/>
      <c r="V191" s="226"/>
      <c r="W191" s="226"/>
      <c r="X191" s="226"/>
      <c r="Y191" s="226"/>
      <c r="Z191" s="226"/>
      <c r="AA191" s="233"/>
      <c r="AT191" s="234" t="s">
        <v>150</v>
      </c>
      <c r="AU191" s="234" t="s">
        <v>97</v>
      </c>
      <c r="AV191" s="10" t="s">
        <v>97</v>
      </c>
      <c r="AW191" s="10" t="s">
        <v>34</v>
      </c>
      <c r="AX191" s="10" t="s">
        <v>76</v>
      </c>
      <c r="AY191" s="234" t="s">
        <v>142</v>
      </c>
    </row>
    <row r="192" s="10" customFormat="1" ht="16.5" customHeight="1">
      <c r="B192" s="225"/>
      <c r="C192" s="226"/>
      <c r="D192" s="226"/>
      <c r="E192" s="227" t="s">
        <v>22</v>
      </c>
      <c r="F192" s="244" t="s">
        <v>246</v>
      </c>
      <c r="G192" s="226"/>
      <c r="H192" s="226"/>
      <c r="I192" s="226"/>
      <c r="J192" s="226"/>
      <c r="K192" s="230">
        <v>20.442</v>
      </c>
      <c r="L192" s="226"/>
      <c r="M192" s="226"/>
      <c r="N192" s="226"/>
      <c r="O192" s="226"/>
      <c r="P192" s="226"/>
      <c r="Q192" s="226"/>
      <c r="R192" s="231"/>
      <c r="T192" s="232"/>
      <c r="U192" s="226"/>
      <c r="V192" s="226"/>
      <c r="W192" s="226"/>
      <c r="X192" s="226"/>
      <c r="Y192" s="226"/>
      <c r="Z192" s="226"/>
      <c r="AA192" s="233"/>
      <c r="AT192" s="234" t="s">
        <v>150</v>
      </c>
      <c r="AU192" s="234" t="s">
        <v>97</v>
      </c>
      <c r="AV192" s="10" t="s">
        <v>97</v>
      </c>
      <c r="AW192" s="10" t="s">
        <v>34</v>
      </c>
      <c r="AX192" s="10" t="s">
        <v>76</v>
      </c>
      <c r="AY192" s="234" t="s">
        <v>142</v>
      </c>
    </row>
    <row r="193" s="10" customFormat="1" ht="16.5" customHeight="1">
      <c r="B193" s="225"/>
      <c r="C193" s="226"/>
      <c r="D193" s="226"/>
      <c r="E193" s="227" t="s">
        <v>22</v>
      </c>
      <c r="F193" s="244" t="s">
        <v>247</v>
      </c>
      <c r="G193" s="226"/>
      <c r="H193" s="226"/>
      <c r="I193" s="226"/>
      <c r="J193" s="226"/>
      <c r="K193" s="230">
        <v>1.0349999999999999</v>
      </c>
      <c r="L193" s="226"/>
      <c r="M193" s="226"/>
      <c r="N193" s="226"/>
      <c r="O193" s="226"/>
      <c r="P193" s="226"/>
      <c r="Q193" s="226"/>
      <c r="R193" s="231"/>
      <c r="T193" s="232"/>
      <c r="U193" s="226"/>
      <c r="V193" s="226"/>
      <c r="W193" s="226"/>
      <c r="X193" s="226"/>
      <c r="Y193" s="226"/>
      <c r="Z193" s="226"/>
      <c r="AA193" s="233"/>
      <c r="AT193" s="234" t="s">
        <v>150</v>
      </c>
      <c r="AU193" s="234" t="s">
        <v>97</v>
      </c>
      <c r="AV193" s="10" t="s">
        <v>97</v>
      </c>
      <c r="AW193" s="10" t="s">
        <v>34</v>
      </c>
      <c r="AX193" s="10" t="s">
        <v>76</v>
      </c>
      <c r="AY193" s="234" t="s">
        <v>142</v>
      </c>
    </row>
    <row r="194" s="10" customFormat="1" ht="16.5" customHeight="1">
      <c r="B194" s="225"/>
      <c r="C194" s="226"/>
      <c r="D194" s="226"/>
      <c r="E194" s="227" t="s">
        <v>22</v>
      </c>
      <c r="F194" s="244" t="s">
        <v>248</v>
      </c>
      <c r="G194" s="226"/>
      <c r="H194" s="226"/>
      <c r="I194" s="226"/>
      <c r="J194" s="226"/>
      <c r="K194" s="230">
        <v>0.498</v>
      </c>
      <c r="L194" s="226"/>
      <c r="M194" s="226"/>
      <c r="N194" s="226"/>
      <c r="O194" s="226"/>
      <c r="P194" s="226"/>
      <c r="Q194" s="226"/>
      <c r="R194" s="231"/>
      <c r="T194" s="232"/>
      <c r="U194" s="226"/>
      <c r="V194" s="226"/>
      <c r="W194" s="226"/>
      <c r="X194" s="226"/>
      <c r="Y194" s="226"/>
      <c r="Z194" s="226"/>
      <c r="AA194" s="233"/>
      <c r="AT194" s="234" t="s">
        <v>150</v>
      </c>
      <c r="AU194" s="234" t="s">
        <v>97</v>
      </c>
      <c r="AV194" s="10" t="s">
        <v>97</v>
      </c>
      <c r="AW194" s="10" t="s">
        <v>34</v>
      </c>
      <c r="AX194" s="10" t="s">
        <v>76</v>
      </c>
      <c r="AY194" s="234" t="s">
        <v>142</v>
      </c>
    </row>
    <row r="195" s="12" customFormat="1" ht="16.5" customHeight="1">
      <c r="B195" s="245"/>
      <c r="C195" s="246"/>
      <c r="D195" s="246"/>
      <c r="E195" s="247" t="s">
        <v>22</v>
      </c>
      <c r="F195" s="248" t="s">
        <v>239</v>
      </c>
      <c r="G195" s="246"/>
      <c r="H195" s="246"/>
      <c r="I195" s="246"/>
      <c r="J195" s="246"/>
      <c r="K195" s="249">
        <v>43.832000000000001</v>
      </c>
      <c r="L195" s="246"/>
      <c r="M195" s="246"/>
      <c r="N195" s="246"/>
      <c r="O195" s="246"/>
      <c r="P195" s="246"/>
      <c r="Q195" s="246"/>
      <c r="R195" s="250"/>
      <c r="T195" s="251"/>
      <c r="U195" s="246"/>
      <c r="V195" s="246"/>
      <c r="W195" s="246"/>
      <c r="X195" s="246"/>
      <c r="Y195" s="246"/>
      <c r="Z195" s="246"/>
      <c r="AA195" s="252"/>
      <c r="AT195" s="253" t="s">
        <v>150</v>
      </c>
      <c r="AU195" s="253" t="s">
        <v>97</v>
      </c>
      <c r="AV195" s="12" t="s">
        <v>156</v>
      </c>
      <c r="AW195" s="12" t="s">
        <v>34</v>
      </c>
      <c r="AX195" s="12" t="s">
        <v>76</v>
      </c>
      <c r="AY195" s="253" t="s">
        <v>142</v>
      </c>
    </row>
    <row r="196" s="10" customFormat="1" ht="16.5" customHeight="1">
      <c r="B196" s="225"/>
      <c r="C196" s="226"/>
      <c r="D196" s="226"/>
      <c r="E196" s="227" t="s">
        <v>22</v>
      </c>
      <c r="F196" s="244" t="s">
        <v>249</v>
      </c>
      <c r="G196" s="226"/>
      <c r="H196" s="226"/>
      <c r="I196" s="226"/>
      <c r="J196" s="226"/>
      <c r="K196" s="230">
        <v>13.15</v>
      </c>
      <c r="L196" s="226"/>
      <c r="M196" s="226"/>
      <c r="N196" s="226"/>
      <c r="O196" s="226"/>
      <c r="P196" s="226"/>
      <c r="Q196" s="226"/>
      <c r="R196" s="231"/>
      <c r="T196" s="232"/>
      <c r="U196" s="226"/>
      <c r="V196" s="226"/>
      <c r="W196" s="226"/>
      <c r="X196" s="226"/>
      <c r="Y196" s="226"/>
      <c r="Z196" s="226"/>
      <c r="AA196" s="233"/>
      <c r="AT196" s="234" t="s">
        <v>150</v>
      </c>
      <c r="AU196" s="234" t="s">
        <v>97</v>
      </c>
      <c r="AV196" s="10" t="s">
        <v>97</v>
      </c>
      <c r="AW196" s="10" t="s">
        <v>34</v>
      </c>
      <c r="AX196" s="10" t="s">
        <v>76</v>
      </c>
      <c r="AY196" s="234" t="s">
        <v>142</v>
      </c>
    </row>
    <row r="197" s="12" customFormat="1" ht="16.5" customHeight="1">
      <c r="B197" s="245"/>
      <c r="C197" s="246"/>
      <c r="D197" s="246"/>
      <c r="E197" s="247" t="s">
        <v>22</v>
      </c>
      <c r="F197" s="248" t="s">
        <v>239</v>
      </c>
      <c r="G197" s="246"/>
      <c r="H197" s="246"/>
      <c r="I197" s="246"/>
      <c r="J197" s="246"/>
      <c r="K197" s="249">
        <v>13.15</v>
      </c>
      <c r="L197" s="246"/>
      <c r="M197" s="246"/>
      <c r="N197" s="246"/>
      <c r="O197" s="246"/>
      <c r="P197" s="246"/>
      <c r="Q197" s="246"/>
      <c r="R197" s="250"/>
      <c r="T197" s="251"/>
      <c r="U197" s="246"/>
      <c r="V197" s="246"/>
      <c r="W197" s="246"/>
      <c r="X197" s="246"/>
      <c r="Y197" s="246"/>
      <c r="Z197" s="246"/>
      <c r="AA197" s="252"/>
      <c r="AT197" s="253" t="s">
        <v>150</v>
      </c>
      <c r="AU197" s="253" t="s">
        <v>97</v>
      </c>
      <c r="AV197" s="12" t="s">
        <v>156</v>
      </c>
      <c r="AW197" s="12" t="s">
        <v>34</v>
      </c>
      <c r="AX197" s="12" t="s">
        <v>81</v>
      </c>
      <c r="AY197" s="253" t="s">
        <v>142</v>
      </c>
    </row>
    <row r="198" s="1" customFormat="1" ht="38.25" customHeight="1">
      <c r="B198" s="47"/>
      <c r="C198" s="214" t="s">
        <v>250</v>
      </c>
      <c r="D198" s="214" t="s">
        <v>143</v>
      </c>
      <c r="E198" s="215" t="s">
        <v>251</v>
      </c>
      <c r="F198" s="216" t="s">
        <v>252</v>
      </c>
      <c r="G198" s="216"/>
      <c r="H198" s="216"/>
      <c r="I198" s="216"/>
      <c r="J198" s="217" t="s">
        <v>146</v>
      </c>
      <c r="K198" s="218">
        <v>28.657</v>
      </c>
      <c r="L198" s="219">
        <v>0</v>
      </c>
      <c r="M198" s="220"/>
      <c r="N198" s="221">
        <f>ROUND(L198*K198,2)</f>
        <v>0</v>
      </c>
      <c r="O198" s="221"/>
      <c r="P198" s="221"/>
      <c r="Q198" s="221"/>
      <c r="R198" s="49"/>
      <c r="T198" s="222" t="s">
        <v>22</v>
      </c>
      <c r="U198" s="57" t="s">
        <v>41</v>
      </c>
      <c r="V198" s="48"/>
      <c r="W198" s="223">
        <f>V198*K198</f>
        <v>0</v>
      </c>
      <c r="X198" s="223">
        <v>2.45329</v>
      </c>
      <c r="Y198" s="223">
        <f>X198*K198</f>
        <v>70.30393153</v>
      </c>
      <c r="Z198" s="223">
        <v>0</v>
      </c>
      <c r="AA198" s="224">
        <f>Z198*K198</f>
        <v>0</v>
      </c>
      <c r="AR198" s="23" t="s">
        <v>147</v>
      </c>
      <c r="AT198" s="23" t="s">
        <v>143</v>
      </c>
      <c r="AU198" s="23" t="s">
        <v>97</v>
      </c>
      <c r="AY198" s="23" t="s">
        <v>142</v>
      </c>
      <c r="BE198" s="138">
        <f>IF(U198="základní",N198,0)</f>
        <v>0</v>
      </c>
      <c r="BF198" s="138">
        <f>IF(U198="snížená",N198,0)</f>
        <v>0</v>
      </c>
      <c r="BG198" s="138">
        <f>IF(U198="zákl. přenesená",N198,0)</f>
        <v>0</v>
      </c>
      <c r="BH198" s="138">
        <f>IF(U198="sníž. přenesená",N198,0)</f>
        <v>0</v>
      </c>
      <c r="BI198" s="138">
        <f>IF(U198="nulová",N198,0)</f>
        <v>0</v>
      </c>
      <c r="BJ198" s="23" t="s">
        <v>81</v>
      </c>
      <c r="BK198" s="138">
        <f>ROUND(L198*K198,2)</f>
        <v>0</v>
      </c>
      <c r="BL198" s="23" t="s">
        <v>147</v>
      </c>
      <c r="BM198" s="23" t="s">
        <v>253</v>
      </c>
    </row>
    <row r="199" s="10" customFormat="1" ht="16.5" customHeight="1">
      <c r="B199" s="225"/>
      <c r="C199" s="226"/>
      <c r="D199" s="226"/>
      <c r="E199" s="227" t="s">
        <v>22</v>
      </c>
      <c r="F199" s="228" t="s">
        <v>254</v>
      </c>
      <c r="G199" s="229"/>
      <c r="H199" s="229"/>
      <c r="I199" s="229"/>
      <c r="J199" s="226"/>
      <c r="K199" s="230">
        <v>21.492999999999999</v>
      </c>
      <c r="L199" s="226"/>
      <c r="M199" s="226"/>
      <c r="N199" s="226"/>
      <c r="O199" s="226"/>
      <c r="P199" s="226"/>
      <c r="Q199" s="226"/>
      <c r="R199" s="231"/>
      <c r="T199" s="232"/>
      <c r="U199" s="226"/>
      <c r="V199" s="226"/>
      <c r="W199" s="226"/>
      <c r="X199" s="226"/>
      <c r="Y199" s="226"/>
      <c r="Z199" s="226"/>
      <c r="AA199" s="233"/>
      <c r="AT199" s="234" t="s">
        <v>150</v>
      </c>
      <c r="AU199" s="234" t="s">
        <v>97</v>
      </c>
      <c r="AV199" s="10" t="s">
        <v>97</v>
      </c>
      <c r="AW199" s="10" t="s">
        <v>34</v>
      </c>
      <c r="AX199" s="10" t="s">
        <v>76</v>
      </c>
      <c r="AY199" s="234" t="s">
        <v>142</v>
      </c>
    </row>
    <row r="200" s="10" customFormat="1" ht="16.5" customHeight="1">
      <c r="B200" s="225"/>
      <c r="C200" s="226"/>
      <c r="D200" s="226"/>
      <c r="E200" s="227" t="s">
        <v>22</v>
      </c>
      <c r="F200" s="244" t="s">
        <v>255</v>
      </c>
      <c r="G200" s="226"/>
      <c r="H200" s="226"/>
      <c r="I200" s="226"/>
      <c r="J200" s="226"/>
      <c r="K200" s="230">
        <v>7.1639999999999997</v>
      </c>
      <c r="L200" s="226"/>
      <c r="M200" s="226"/>
      <c r="N200" s="226"/>
      <c r="O200" s="226"/>
      <c r="P200" s="226"/>
      <c r="Q200" s="226"/>
      <c r="R200" s="231"/>
      <c r="T200" s="232"/>
      <c r="U200" s="226"/>
      <c r="V200" s="226"/>
      <c r="W200" s="226"/>
      <c r="X200" s="226"/>
      <c r="Y200" s="226"/>
      <c r="Z200" s="226"/>
      <c r="AA200" s="233"/>
      <c r="AT200" s="234" t="s">
        <v>150</v>
      </c>
      <c r="AU200" s="234" t="s">
        <v>97</v>
      </c>
      <c r="AV200" s="10" t="s">
        <v>97</v>
      </c>
      <c r="AW200" s="10" t="s">
        <v>34</v>
      </c>
      <c r="AX200" s="10" t="s">
        <v>76</v>
      </c>
      <c r="AY200" s="234" t="s">
        <v>142</v>
      </c>
    </row>
    <row r="201" s="11" customFormat="1" ht="16.5" customHeight="1">
      <c r="B201" s="235"/>
      <c r="C201" s="236"/>
      <c r="D201" s="236"/>
      <c r="E201" s="237" t="s">
        <v>22</v>
      </c>
      <c r="F201" s="238" t="s">
        <v>151</v>
      </c>
      <c r="G201" s="236"/>
      <c r="H201" s="236"/>
      <c r="I201" s="236"/>
      <c r="J201" s="236"/>
      <c r="K201" s="239">
        <v>28.657</v>
      </c>
      <c r="L201" s="236"/>
      <c r="M201" s="236"/>
      <c r="N201" s="236"/>
      <c r="O201" s="236"/>
      <c r="P201" s="236"/>
      <c r="Q201" s="236"/>
      <c r="R201" s="240"/>
      <c r="T201" s="241"/>
      <c r="U201" s="236"/>
      <c r="V201" s="236"/>
      <c r="W201" s="236"/>
      <c r="X201" s="236"/>
      <c r="Y201" s="236"/>
      <c r="Z201" s="236"/>
      <c r="AA201" s="242"/>
      <c r="AT201" s="243" t="s">
        <v>150</v>
      </c>
      <c r="AU201" s="243" t="s">
        <v>97</v>
      </c>
      <c r="AV201" s="11" t="s">
        <v>147</v>
      </c>
      <c r="AW201" s="11" t="s">
        <v>34</v>
      </c>
      <c r="AX201" s="11" t="s">
        <v>81</v>
      </c>
      <c r="AY201" s="243" t="s">
        <v>142</v>
      </c>
    </row>
    <row r="202" s="1" customFormat="1" ht="25.5" customHeight="1">
      <c r="B202" s="47"/>
      <c r="C202" s="214" t="s">
        <v>10</v>
      </c>
      <c r="D202" s="214" t="s">
        <v>143</v>
      </c>
      <c r="E202" s="215" t="s">
        <v>256</v>
      </c>
      <c r="F202" s="216" t="s">
        <v>257</v>
      </c>
      <c r="G202" s="216"/>
      <c r="H202" s="216"/>
      <c r="I202" s="216"/>
      <c r="J202" s="217" t="s">
        <v>231</v>
      </c>
      <c r="K202" s="218">
        <v>3.3439999999999999</v>
      </c>
      <c r="L202" s="219">
        <v>0</v>
      </c>
      <c r="M202" s="220"/>
      <c r="N202" s="221">
        <f>ROUND(L202*K202,2)</f>
        <v>0</v>
      </c>
      <c r="O202" s="221"/>
      <c r="P202" s="221"/>
      <c r="Q202" s="221"/>
      <c r="R202" s="49"/>
      <c r="T202" s="222" t="s">
        <v>22</v>
      </c>
      <c r="U202" s="57" t="s">
        <v>41</v>
      </c>
      <c r="V202" s="48"/>
      <c r="W202" s="223">
        <f>V202*K202</f>
        <v>0</v>
      </c>
      <c r="X202" s="223">
        <v>1.0601700000000001</v>
      </c>
      <c r="Y202" s="223">
        <f>X202*K202</f>
        <v>3.5452084799999999</v>
      </c>
      <c r="Z202" s="223">
        <v>0</v>
      </c>
      <c r="AA202" s="224">
        <f>Z202*K202</f>
        <v>0</v>
      </c>
      <c r="AR202" s="23" t="s">
        <v>147</v>
      </c>
      <c r="AT202" s="23" t="s">
        <v>143</v>
      </c>
      <c r="AU202" s="23" t="s">
        <v>97</v>
      </c>
      <c r="AY202" s="23" t="s">
        <v>142</v>
      </c>
      <c r="BE202" s="138">
        <f>IF(U202="základní",N202,0)</f>
        <v>0</v>
      </c>
      <c r="BF202" s="138">
        <f>IF(U202="snížená",N202,0)</f>
        <v>0</v>
      </c>
      <c r="BG202" s="138">
        <f>IF(U202="zákl. přenesená",N202,0)</f>
        <v>0</v>
      </c>
      <c r="BH202" s="138">
        <f>IF(U202="sníž. přenesená",N202,0)</f>
        <v>0</v>
      </c>
      <c r="BI202" s="138">
        <f>IF(U202="nulová",N202,0)</f>
        <v>0</v>
      </c>
      <c r="BJ202" s="23" t="s">
        <v>81</v>
      </c>
      <c r="BK202" s="138">
        <f>ROUND(L202*K202,2)</f>
        <v>0</v>
      </c>
      <c r="BL202" s="23" t="s">
        <v>147</v>
      </c>
      <c r="BM202" s="23" t="s">
        <v>258</v>
      </c>
    </row>
    <row r="203" s="1" customFormat="1" ht="25.5" customHeight="1">
      <c r="B203" s="47"/>
      <c r="C203" s="214" t="s">
        <v>259</v>
      </c>
      <c r="D203" s="214" t="s">
        <v>143</v>
      </c>
      <c r="E203" s="215" t="s">
        <v>260</v>
      </c>
      <c r="F203" s="216" t="s">
        <v>261</v>
      </c>
      <c r="G203" s="216"/>
      <c r="H203" s="216"/>
      <c r="I203" s="216"/>
      <c r="J203" s="217" t="s">
        <v>187</v>
      </c>
      <c r="K203" s="218">
        <v>230.85499999999999</v>
      </c>
      <c r="L203" s="219">
        <v>0</v>
      </c>
      <c r="M203" s="220"/>
      <c r="N203" s="221">
        <f>ROUND(L203*K203,2)</f>
        <v>0</v>
      </c>
      <c r="O203" s="221"/>
      <c r="P203" s="221"/>
      <c r="Q203" s="221"/>
      <c r="R203" s="49"/>
      <c r="T203" s="222" t="s">
        <v>22</v>
      </c>
      <c r="U203" s="57" t="s">
        <v>41</v>
      </c>
      <c r="V203" s="48"/>
      <c r="W203" s="223">
        <f>V203*K203</f>
        <v>0</v>
      </c>
      <c r="X203" s="223">
        <v>0.0027499999999999998</v>
      </c>
      <c r="Y203" s="223">
        <f>X203*K203</f>
        <v>0.63485124999999998</v>
      </c>
      <c r="Z203" s="223">
        <v>0</v>
      </c>
      <c r="AA203" s="224">
        <f>Z203*K203</f>
        <v>0</v>
      </c>
      <c r="AR203" s="23" t="s">
        <v>147</v>
      </c>
      <c r="AT203" s="23" t="s">
        <v>143</v>
      </c>
      <c r="AU203" s="23" t="s">
        <v>97</v>
      </c>
      <c r="AY203" s="23" t="s">
        <v>142</v>
      </c>
      <c r="BE203" s="138">
        <f>IF(U203="základní",N203,0)</f>
        <v>0</v>
      </c>
      <c r="BF203" s="138">
        <f>IF(U203="snížená",N203,0)</f>
        <v>0</v>
      </c>
      <c r="BG203" s="138">
        <f>IF(U203="zákl. přenesená",N203,0)</f>
        <v>0</v>
      </c>
      <c r="BH203" s="138">
        <f>IF(U203="sníž. přenesená",N203,0)</f>
        <v>0</v>
      </c>
      <c r="BI203" s="138">
        <f>IF(U203="nulová",N203,0)</f>
        <v>0</v>
      </c>
      <c r="BJ203" s="23" t="s">
        <v>81</v>
      </c>
      <c r="BK203" s="138">
        <f>ROUND(L203*K203,2)</f>
        <v>0</v>
      </c>
      <c r="BL203" s="23" t="s">
        <v>147</v>
      </c>
      <c r="BM203" s="23" t="s">
        <v>262</v>
      </c>
    </row>
    <row r="204" s="10" customFormat="1" ht="16.5" customHeight="1">
      <c r="B204" s="225"/>
      <c r="C204" s="226"/>
      <c r="D204" s="226"/>
      <c r="E204" s="227" t="s">
        <v>22</v>
      </c>
      <c r="F204" s="228" t="s">
        <v>263</v>
      </c>
      <c r="G204" s="229"/>
      <c r="H204" s="229"/>
      <c r="I204" s="229"/>
      <c r="J204" s="226"/>
      <c r="K204" s="230">
        <v>230.85499999999999</v>
      </c>
      <c r="L204" s="226"/>
      <c r="M204" s="226"/>
      <c r="N204" s="226"/>
      <c r="O204" s="226"/>
      <c r="P204" s="226"/>
      <c r="Q204" s="226"/>
      <c r="R204" s="231"/>
      <c r="T204" s="232"/>
      <c r="U204" s="226"/>
      <c r="V204" s="226"/>
      <c r="W204" s="226"/>
      <c r="X204" s="226"/>
      <c r="Y204" s="226"/>
      <c r="Z204" s="226"/>
      <c r="AA204" s="233"/>
      <c r="AT204" s="234" t="s">
        <v>150</v>
      </c>
      <c r="AU204" s="234" t="s">
        <v>97</v>
      </c>
      <c r="AV204" s="10" t="s">
        <v>97</v>
      </c>
      <c r="AW204" s="10" t="s">
        <v>34</v>
      </c>
      <c r="AX204" s="10" t="s">
        <v>76</v>
      </c>
      <c r="AY204" s="234" t="s">
        <v>142</v>
      </c>
    </row>
    <row r="205" s="11" customFormat="1" ht="16.5" customHeight="1">
      <c r="B205" s="235"/>
      <c r="C205" s="236"/>
      <c r="D205" s="236"/>
      <c r="E205" s="237" t="s">
        <v>22</v>
      </c>
      <c r="F205" s="238" t="s">
        <v>151</v>
      </c>
      <c r="G205" s="236"/>
      <c r="H205" s="236"/>
      <c r="I205" s="236"/>
      <c r="J205" s="236"/>
      <c r="K205" s="239">
        <v>230.85499999999999</v>
      </c>
      <c r="L205" s="236"/>
      <c r="M205" s="236"/>
      <c r="N205" s="236"/>
      <c r="O205" s="236"/>
      <c r="P205" s="236"/>
      <c r="Q205" s="236"/>
      <c r="R205" s="240"/>
      <c r="T205" s="241"/>
      <c r="U205" s="236"/>
      <c r="V205" s="236"/>
      <c r="W205" s="236"/>
      <c r="X205" s="236"/>
      <c r="Y205" s="236"/>
      <c r="Z205" s="236"/>
      <c r="AA205" s="242"/>
      <c r="AT205" s="243" t="s">
        <v>150</v>
      </c>
      <c r="AU205" s="243" t="s">
        <v>97</v>
      </c>
      <c r="AV205" s="11" t="s">
        <v>147</v>
      </c>
      <c r="AW205" s="11" t="s">
        <v>34</v>
      </c>
      <c r="AX205" s="11" t="s">
        <v>81</v>
      </c>
      <c r="AY205" s="243" t="s">
        <v>142</v>
      </c>
    </row>
    <row r="206" s="1" customFormat="1" ht="25.5" customHeight="1">
      <c r="B206" s="47"/>
      <c r="C206" s="214" t="s">
        <v>264</v>
      </c>
      <c r="D206" s="214" t="s">
        <v>143</v>
      </c>
      <c r="E206" s="215" t="s">
        <v>265</v>
      </c>
      <c r="F206" s="216" t="s">
        <v>266</v>
      </c>
      <c r="G206" s="216"/>
      <c r="H206" s="216"/>
      <c r="I206" s="216"/>
      <c r="J206" s="217" t="s">
        <v>187</v>
      </c>
      <c r="K206" s="218">
        <v>230.85499999999999</v>
      </c>
      <c r="L206" s="219">
        <v>0</v>
      </c>
      <c r="M206" s="220"/>
      <c r="N206" s="221">
        <f>ROUND(L206*K206,2)</f>
        <v>0</v>
      </c>
      <c r="O206" s="221"/>
      <c r="P206" s="221"/>
      <c r="Q206" s="221"/>
      <c r="R206" s="49"/>
      <c r="T206" s="222" t="s">
        <v>22</v>
      </c>
      <c r="U206" s="57" t="s">
        <v>41</v>
      </c>
      <c r="V206" s="48"/>
      <c r="W206" s="223">
        <f>V206*K206</f>
        <v>0</v>
      </c>
      <c r="X206" s="223">
        <v>0</v>
      </c>
      <c r="Y206" s="223">
        <f>X206*K206</f>
        <v>0</v>
      </c>
      <c r="Z206" s="223">
        <v>0</v>
      </c>
      <c r="AA206" s="224">
        <f>Z206*K206</f>
        <v>0</v>
      </c>
      <c r="AR206" s="23" t="s">
        <v>147</v>
      </c>
      <c r="AT206" s="23" t="s">
        <v>143</v>
      </c>
      <c r="AU206" s="23" t="s">
        <v>97</v>
      </c>
      <c r="AY206" s="23" t="s">
        <v>142</v>
      </c>
      <c r="BE206" s="138">
        <f>IF(U206="základní",N206,0)</f>
        <v>0</v>
      </c>
      <c r="BF206" s="138">
        <f>IF(U206="snížená",N206,0)</f>
        <v>0</v>
      </c>
      <c r="BG206" s="138">
        <f>IF(U206="zákl. přenesená",N206,0)</f>
        <v>0</v>
      </c>
      <c r="BH206" s="138">
        <f>IF(U206="sníž. přenesená",N206,0)</f>
        <v>0</v>
      </c>
      <c r="BI206" s="138">
        <f>IF(U206="nulová",N206,0)</f>
        <v>0</v>
      </c>
      <c r="BJ206" s="23" t="s">
        <v>81</v>
      </c>
      <c r="BK206" s="138">
        <f>ROUND(L206*K206,2)</f>
        <v>0</v>
      </c>
      <c r="BL206" s="23" t="s">
        <v>147</v>
      </c>
      <c r="BM206" s="23" t="s">
        <v>267</v>
      </c>
    </row>
    <row r="207" s="9" customFormat="1" ht="29.88" customHeight="1">
      <c r="B207" s="201"/>
      <c r="C207" s="202"/>
      <c r="D207" s="211" t="s">
        <v>108</v>
      </c>
      <c r="E207" s="211"/>
      <c r="F207" s="211"/>
      <c r="G207" s="211"/>
      <c r="H207" s="211"/>
      <c r="I207" s="211"/>
      <c r="J207" s="211"/>
      <c r="K207" s="211"/>
      <c r="L207" s="211"/>
      <c r="M207" s="211"/>
      <c r="N207" s="254">
        <f>BK207</f>
        <v>0</v>
      </c>
      <c r="O207" s="255"/>
      <c r="P207" s="255"/>
      <c r="Q207" s="255"/>
      <c r="R207" s="204"/>
      <c r="T207" s="205"/>
      <c r="U207" s="202"/>
      <c r="V207" s="202"/>
      <c r="W207" s="206">
        <f>SUM(W208:W237)</f>
        <v>0</v>
      </c>
      <c r="X207" s="202"/>
      <c r="Y207" s="206">
        <f>SUM(Y208:Y237)</f>
        <v>2.1415671000000001</v>
      </c>
      <c r="Z207" s="202"/>
      <c r="AA207" s="207">
        <f>SUM(AA208:AA237)</f>
        <v>0</v>
      </c>
      <c r="AR207" s="208" t="s">
        <v>81</v>
      </c>
      <c r="AT207" s="209" t="s">
        <v>75</v>
      </c>
      <c r="AU207" s="209" t="s">
        <v>81</v>
      </c>
      <c r="AY207" s="208" t="s">
        <v>142</v>
      </c>
      <c r="BK207" s="210">
        <f>SUM(BK208:BK237)</f>
        <v>0</v>
      </c>
    </row>
    <row r="208" s="1" customFormat="1" ht="16.5" customHeight="1">
      <c r="B208" s="47"/>
      <c r="C208" s="214" t="s">
        <v>268</v>
      </c>
      <c r="D208" s="214" t="s">
        <v>143</v>
      </c>
      <c r="E208" s="215" t="s">
        <v>269</v>
      </c>
      <c r="F208" s="216" t="s">
        <v>270</v>
      </c>
      <c r="G208" s="216"/>
      <c r="H208" s="216"/>
      <c r="I208" s="216"/>
      <c r="J208" s="217" t="s">
        <v>146</v>
      </c>
      <c r="K208" s="218">
        <v>0.215</v>
      </c>
      <c r="L208" s="219">
        <v>0</v>
      </c>
      <c r="M208" s="220"/>
      <c r="N208" s="221">
        <f>ROUND(L208*K208,2)</f>
        <v>0</v>
      </c>
      <c r="O208" s="221"/>
      <c r="P208" s="221"/>
      <c r="Q208" s="221"/>
      <c r="R208" s="49"/>
      <c r="T208" s="222" t="s">
        <v>22</v>
      </c>
      <c r="U208" s="57" t="s">
        <v>41</v>
      </c>
      <c r="V208" s="48"/>
      <c r="W208" s="223">
        <f>V208*K208</f>
        <v>0</v>
      </c>
      <c r="X208" s="223">
        <v>2.4533</v>
      </c>
      <c r="Y208" s="223">
        <f>X208*K208</f>
        <v>0.52745949999999997</v>
      </c>
      <c r="Z208" s="223">
        <v>0</v>
      </c>
      <c r="AA208" s="224">
        <f>Z208*K208</f>
        <v>0</v>
      </c>
      <c r="AR208" s="23" t="s">
        <v>147</v>
      </c>
      <c r="AT208" s="23" t="s">
        <v>143</v>
      </c>
      <c r="AU208" s="23" t="s">
        <v>97</v>
      </c>
      <c r="AY208" s="23" t="s">
        <v>142</v>
      </c>
      <c r="BE208" s="138">
        <f>IF(U208="základní",N208,0)</f>
        <v>0</v>
      </c>
      <c r="BF208" s="138">
        <f>IF(U208="snížená",N208,0)</f>
        <v>0</v>
      </c>
      <c r="BG208" s="138">
        <f>IF(U208="zákl. přenesená",N208,0)</f>
        <v>0</v>
      </c>
      <c r="BH208" s="138">
        <f>IF(U208="sníž. přenesená",N208,0)</f>
        <v>0</v>
      </c>
      <c r="BI208" s="138">
        <f>IF(U208="nulová",N208,0)</f>
        <v>0</v>
      </c>
      <c r="BJ208" s="23" t="s">
        <v>81</v>
      </c>
      <c r="BK208" s="138">
        <f>ROUND(L208*K208,2)</f>
        <v>0</v>
      </c>
      <c r="BL208" s="23" t="s">
        <v>147</v>
      </c>
      <c r="BM208" s="23" t="s">
        <v>271</v>
      </c>
    </row>
    <row r="209" s="10" customFormat="1" ht="16.5" customHeight="1">
      <c r="B209" s="225"/>
      <c r="C209" s="226"/>
      <c r="D209" s="226"/>
      <c r="E209" s="227" t="s">
        <v>22</v>
      </c>
      <c r="F209" s="228" t="s">
        <v>272</v>
      </c>
      <c r="G209" s="229"/>
      <c r="H209" s="229"/>
      <c r="I209" s="229"/>
      <c r="J209" s="226"/>
      <c r="K209" s="230">
        <v>0.215</v>
      </c>
      <c r="L209" s="226"/>
      <c r="M209" s="226"/>
      <c r="N209" s="226"/>
      <c r="O209" s="226"/>
      <c r="P209" s="226"/>
      <c r="Q209" s="226"/>
      <c r="R209" s="231"/>
      <c r="T209" s="232"/>
      <c r="U209" s="226"/>
      <c r="V209" s="226"/>
      <c r="W209" s="226"/>
      <c r="X209" s="226"/>
      <c r="Y209" s="226"/>
      <c r="Z209" s="226"/>
      <c r="AA209" s="233"/>
      <c r="AT209" s="234" t="s">
        <v>150</v>
      </c>
      <c r="AU209" s="234" t="s">
        <v>97</v>
      </c>
      <c r="AV209" s="10" t="s">
        <v>97</v>
      </c>
      <c r="AW209" s="10" t="s">
        <v>34</v>
      </c>
      <c r="AX209" s="10" t="s">
        <v>76</v>
      </c>
      <c r="AY209" s="234" t="s">
        <v>142</v>
      </c>
    </row>
    <row r="210" s="11" customFormat="1" ht="16.5" customHeight="1">
      <c r="B210" s="235"/>
      <c r="C210" s="236"/>
      <c r="D210" s="236"/>
      <c r="E210" s="237" t="s">
        <v>22</v>
      </c>
      <c r="F210" s="238" t="s">
        <v>151</v>
      </c>
      <c r="G210" s="236"/>
      <c r="H210" s="236"/>
      <c r="I210" s="236"/>
      <c r="J210" s="236"/>
      <c r="K210" s="239">
        <v>0.215</v>
      </c>
      <c r="L210" s="236"/>
      <c r="M210" s="236"/>
      <c r="N210" s="236"/>
      <c r="O210" s="236"/>
      <c r="P210" s="236"/>
      <c r="Q210" s="236"/>
      <c r="R210" s="240"/>
      <c r="T210" s="241"/>
      <c r="U210" s="236"/>
      <c r="V210" s="236"/>
      <c r="W210" s="236"/>
      <c r="X210" s="236"/>
      <c r="Y210" s="236"/>
      <c r="Z210" s="236"/>
      <c r="AA210" s="242"/>
      <c r="AT210" s="243" t="s">
        <v>150</v>
      </c>
      <c r="AU210" s="243" t="s">
        <v>97</v>
      </c>
      <c r="AV210" s="11" t="s">
        <v>147</v>
      </c>
      <c r="AW210" s="11" t="s">
        <v>34</v>
      </c>
      <c r="AX210" s="11" t="s">
        <v>81</v>
      </c>
      <c r="AY210" s="243" t="s">
        <v>142</v>
      </c>
    </row>
    <row r="211" s="1" customFormat="1" ht="16.5" customHeight="1">
      <c r="B211" s="47"/>
      <c r="C211" s="214" t="s">
        <v>273</v>
      </c>
      <c r="D211" s="214" t="s">
        <v>143</v>
      </c>
      <c r="E211" s="215" t="s">
        <v>274</v>
      </c>
      <c r="F211" s="216" t="s">
        <v>275</v>
      </c>
      <c r="G211" s="216"/>
      <c r="H211" s="216"/>
      <c r="I211" s="216"/>
      <c r="J211" s="217" t="s">
        <v>187</v>
      </c>
      <c r="K211" s="218">
        <v>2.9500000000000002</v>
      </c>
      <c r="L211" s="219">
        <v>0</v>
      </c>
      <c r="M211" s="220"/>
      <c r="N211" s="221">
        <f>ROUND(L211*K211,2)</f>
        <v>0</v>
      </c>
      <c r="O211" s="221"/>
      <c r="P211" s="221"/>
      <c r="Q211" s="221"/>
      <c r="R211" s="49"/>
      <c r="T211" s="222" t="s">
        <v>22</v>
      </c>
      <c r="U211" s="57" t="s">
        <v>41</v>
      </c>
      <c r="V211" s="48"/>
      <c r="W211" s="223">
        <f>V211*K211</f>
        <v>0</v>
      </c>
      <c r="X211" s="223">
        <v>0</v>
      </c>
      <c r="Y211" s="223">
        <f>X211*K211</f>
        <v>0</v>
      </c>
      <c r="Z211" s="223">
        <v>0</v>
      </c>
      <c r="AA211" s="224">
        <f>Z211*K211</f>
        <v>0</v>
      </c>
      <c r="AR211" s="23" t="s">
        <v>147</v>
      </c>
      <c r="AT211" s="23" t="s">
        <v>143</v>
      </c>
      <c r="AU211" s="23" t="s">
        <v>97</v>
      </c>
      <c r="AY211" s="23" t="s">
        <v>142</v>
      </c>
      <c r="BE211" s="138">
        <f>IF(U211="základní",N211,0)</f>
        <v>0</v>
      </c>
      <c r="BF211" s="138">
        <f>IF(U211="snížená",N211,0)</f>
        <v>0</v>
      </c>
      <c r="BG211" s="138">
        <f>IF(U211="zákl. přenesená",N211,0)</f>
        <v>0</v>
      </c>
      <c r="BH211" s="138">
        <f>IF(U211="sníž. přenesená",N211,0)</f>
        <v>0</v>
      </c>
      <c r="BI211" s="138">
        <f>IF(U211="nulová",N211,0)</f>
        <v>0</v>
      </c>
      <c r="BJ211" s="23" t="s">
        <v>81</v>
      </c>
      <c r="BK211" s="138">
        <f>ROUND(L211*K211,2)</f>
        <v>0</v>
      </c>
      <c r="BL211" s="23" t="s">
        <v>147</v>
      </c>
      <c r="BM211" s="23" t="s">
        <v>276</v>
      </c>
    </row>
    <row r="212" s="10" customFormat="1" ht="16.5" customHeight="1">
      <c r="B212" s="225"/>
      <c r="C212" s="226"/>
      <c r="D212" s="226"/>
      <c r="E212" s="227" t="s">
        <v>22</v>
      </c>
      <c r="F212" s="228" t="s">
        <v>277</v>
      </c>
      <c r="G212" s="229"/>
      <c r="H212" s="229"/>
      <c r="I212" s="229"/>
      <c r="J212" s="226"/>
      <c r="K212" s="230">
        <v>2.1499999999999999</v>
      </c>
      <c r="L212" s="226"/>
      <c r="M212" s="226"/>
      <c r="N212" s="226"/>
      <c r="O212" s="226"/>
      <c r="P212" s="226"/>
      <c r="Q212" s="226"/>
      <c r="R212" s="231"/>
      <c r="T212" s="232"/>
      <c r="U212" s="226"/>
      <c r="V212" s="226"/>
      <c r="W212" s="226"/>
      <c r="X212" s="226"/>
      <c r="Y212" s="226"/>
      <c r="Z212" s="226"/>
      <c r="AA212" s="233"/>
      <c r="AT212" s="234" t="s">
        <v>150</v>
      </c>
      <c r="AU212" s="234" t="s">
        <v>97</v>
      </c>
      <c r="AV212" s="10" t="s">
        <v>97</v>
      </c>
      <c r="AW212" s="10" t="s">
        <v>34</v>
      </c>
      <c r="AX212" s="10" t="s">
        <v>76</v>
      </c>
      <c r="AY212" s="234" t="s">
        <v>142</v>
      </c>
    </row>
    <row r="213" s="10" customFormat="1" ht="16.5" customHeight="1">
      <c r="B213" s="225"/>
      <c r="C213" s="226"/>
      <c r="D213" s="226"/>
      <c r="E213" s="227" t="s">
        <v>22</v>
      </c>
      <c r="F213" s="244" t="s">
        <v>278</v>
      </c>
      <c r="G213" s="226"/>
      <c r="H213" s="226"/>
      <c r="I213" s="226"/>
      <c r="J213" s="226"/>
      <c r="K213" s="230">
        <v>0.80000000000000004</v>
      </c>
      <c r="L213" s="226"/>
      <c r="M213" s="226"/>
      <c r="N213" s="226"/>
      <c r="O213" s="226"/>
      <c r="P213" s="226"/>
      <c r="Q213" s="226"/>
      <c r="R213" s="231"/>
      <c r="T213" s="232"/>
      <c r="U213" s="226"/>
      <c r="V213" s="226"/>
      <c r="W213" s="226"/>
      <c r="X213" s="226"/>
      <c r="Y213" s="226"/>
      <c r="Z213" s="226"/>
      <c r="AA213" s="233"/>
      <c r="AT213" s="234" t="s">
        <v>150</v>
      </c>
      <c r="AU213" s="234" t="s">
        <v>97</v>
      </c>
      <c r="AV213" s="10" t="s">
        <v>97</v>
      </c>
      <c r="AW213" s="10" t="s">
        <v>34</v>
      </c>
      <c r="AX213" s="10" t="s">
        <v>76</v>
      </c>
      <c r="AY213" s="234" t="s">
        <v>142</v>
      </c>
    </row>
    <row r="214" s="11" customFormat="1" ht="16.5" customHeight="1">
      <c r="B214" s="235"/>
      <c r="C214" s="236"/>
      <c r="D214" s="236"/>
      <c r="E214" s="237" t="s">
        <v>22</v>
      </c>
      <c r="F214" s="238" t="s">
        <v>151</v>
      </c>
      <c r="G214" s="236"/>
      <c r="H214" s="236"/>
      <c r="I214" s="236"/>
      <c r="J214" s="236"/>
      <c r="K214" s="239">
        <v>2.9500000000000002</v>
      </c>
      <c r="L214" s="236"/>
      <c r="M214" s="236"/>
      <c r="N214" s="236"/>
      <c r="O214" s="236"/>
      <c r="P214" s="236"/>
      <c r="Q214" s="236"/>
      <c r="R214" s="240"/>
      <c r="T214" s="241"/>
      <c r="U214" s="236"/>
      <c r="V214" s="236"/>
      <c r="W214" s="236"/>
      <c r="X214" s="236"/>
      <c r="Y214" s="236"/>
      <c r="Z214" s="236"/>
      <c r="AA214" s="242"/>
      <c r="AT214" s="243" t="s">
        <v>150</v>
      </c>
      <c r="AU214" s="243" t="s">
        <v>97</v>
      </c>
      <c r="AV214" s="11" t="s">
        <v>147</v>
      </c>
      <c r="AW214" s="11" t="s">
        <v>34</v>
      </c>
      <c r="AX214" s="11" t="s">
        <v>81</v>
      </c>
      <c r="AY214" s="243" t="s">
        <v>142</v>
      </c>
    </row>
    <row r="215" s="1" customFormat="1" ht="16.5" customHeight="1">
      <c r="B215" s="47"/>
      <c r="C215" s="214" t="s">
        <v>279</v>
      </c>
      <c r="D215" s="214" t="s">
        <v>143</v>
      </c>
      <c r="E215" s="215" t="s">
        <v>280</v>
      </c>
      <c r="F215" s="216" t="s">
        <v>281</v>
      </c>
      <c r="G215" s="216"/>
      <c r="H215" s="216"/>
      <c r="I215" s="216"/>
      <c r="J215" s="217" t="s">
        <v>187</v>
      </c>
      <c r="K215" s="218">
        <v>2.9500000000000002</v>
      </c>
      <c r="L215" s="219">
        <v>0</v>
      </c>
      <c r="M215" s="220"/>
      <c r="N215" s="221">
        <f>ROUND(L215*K215,2)</f>
        <v>0</v>
      </c>
      <c r="O215" s="221"/>
      <c r="P215" s="221"/>
      <c r="Q215" s="221"/>
      <c r="R215" s="49"/>
      <c r="T215" s="222" t="s">
        <v>22</v>
      </c>
      <c r="U215" s="57" t="s">
        <v>41</v>
      </c>
      <c r="V215" s="48"/>
      <c r="W215" s="223">
        <f>V215*K215</f>
        <v>0</v>
      </c>
      <c r="X215" s="223">
        <v>0</v>
      </c>
      <c r="Y215" s="223">
        <f>X215*K215</f>
        <v>0</v>
      </c>
      <c r="Z215" s="223">
        <v>0</v>
      </c>
      <c r="AA215" s="224">
        <f>Z215*K215</f>
        <v>0</v>
      </c>
      <c r="AR215" s="23" t="s">
        <v>147</v>
      </c>
      <c r="AT215" s="23" t="s">
        <v>143</v>
      </c>
      <c r="AU215" s="23" t="s">
        <v>97</v>
      </c>
      <c r="AY215" s="23" t="s">
        <v>142</v>
      </c>
      <c r="BE215" s="138">
        <f>IF(U215="základní",N215,0)</f>
        <v>0</v>
      </c>
      <c r="BF215" s="138">
        <f>IF(U215="snížená",N215,0)</f>
        <v>0</v>
      </c>
      <c r="BG215" s="138">
        <f>IF(U215="zákl. přenesená",N215,0)</f>
        <v>0</v>
      </c>
      <c r="BH215" s="138">
        <f>IF(U215="sníž. přenesená",N215,0)</f>
        <v>0</v>
      </c>
      <c r="BI215" s="138">
        <f>IF(U215="nulová",N215,0)</f>
        <v>0</v>
      </c>
      <c r="BJ215" s="23" t="s">
        <v>81</v>
      </c>
      <c r="BK215" s="138">
        <f>ROUND(L215*K215,2)</f>
        <v>0</v>
      </c>
      <c r="BL215" s="23" t="s">
        <v>147</v>
      </c>
      <c r="BM215" s="23" t="s">
        <v>282</v>
      </c>
    </row>
    <row r="216" s="1" customFormat="1" ht="25.5" customHeight="1">
      <c r="B216" s="47"/>
      <c r="C216" s="214" t="s">
        <v>283</v>
      </c>
      <c r="D216" s="214" t="s">
        <v>143</v>
      </c>
      <c r="E216" s="215" t="s">
        <v>284</v>
      </c>
      <c r="F216" s="216" t="s">
        <v>285</v>
      </c>
      <c r="G216" s="216"/>
      <c r="H216" s="216"/>
      <c r="I216" s="216"/>
      <c r="J216" s="217" t="s">
        <v>231</v>
      </c>
      <c r="K216" s="218">
        <v>0.044999999999999998</v>
      </c>
      <c r="L216" s="219">
        <v>0</v>
      </c>
      <c r="M216" s="220"/>
      <c r="N216" s="221">
        <f>ROUND(L216*K216,2)</f>
        <v>0</v>
      </c>
      <c r="O216" s="221"/>
      <c r="P216" s="221"/>
      <c r="Q216" s="221"/>
      <c r="R216" s="49"/>
      <c r="T216" s="222" t="s">
        <v>22</v>
      </c>
      <c r="U216" s="57" t="s">
        <v>41</v>
      </c>
      <c r="V216" s="48"/>
      <c r="W216" s="223">
        <f>V216*K216</f>
        <v>0</v>
      </c>
      <c r="X216" s="223">
        <v>1.04528</v>
      </c>
      <c r="Y216" s="223">
        <f>X216*K216</f>
        <v>0.047037599999999999</v>
      </c>
      <c r="Z216" s="223">
        <v>0</v>
      </c>
      <c r="AA216" s="224">
        <f>Z216*K216</f>
        <v>0</v>
      </c>
      <c r="AR216" s="23" t="s">
        <v>147</v>
      </c>
      <c r="AT216" s="23" t="s">
        <v>143</v>
      </c>
      <c r="AU216" s="23" t="s">
        <v>97</v>
      </c>
      <c r="AY216" s="23" t="s">
        <v>142</v>
      </c>
      <c r="BE216" s="138">
        <f>IF(U216="základní",N216,0)</f>
        <v>0</v>
      </c>
      <c r="BF216" s="138">
        <f>IF(U216="snížená",N216,0)</f>
        <v>0</v>
      </c>
      <c r="BG216" s="138">
        <f>IF(U216="zákl. přenesená",N216,0)</f>
        <v>0</v>
      </c>
      <c r="BH216" s="138">
        <f>IF(U216="sníž. přenesená",N216,0)</f>
        <v>0</v>
      </c>
      <c r="BI216" s="138">
        <f>IF(U216="nulová",N216,0)</f>
        <v>0</v>
      </c>
      <c r="BJ216" s="23" t="s">
        <v>81</v>
      </c>
      <c r="BK216" s="138">
        <f>ROUND(L216*K216,2)</f>
        <v>0</v>
      </c>
      <c r="BL216" s="23" t="s">
        <v>147</v>
      </c>
      <c r="BM216" s="23" t="s">
        <v>286</v>
      </c>
    </row>
    <row r="217" s="1" customFormat="1" ht="25.5" customHeight="1">
      <c r="B217" s="47"/>
      <c r="C217" s="214" t="s">
        <v>287</v>
      </c>
      <c r="D217" s="214" t="s">
        <v>143</v>
      </c>
      <c r="E217" s="215" t="s">
        <v>288</v>
      </c>
      <c r="F217" s="216" t="s">
        <v>289</v>
      </c>
      <c r="G217" s="216"/>
      <c r="H217" s="216"/>
      <c r="I217" s="216"/>
      <c r="J217" s="217" t="s">
        <v>231</v>
      </c>
      <c r="K217" s="218">
        <v>1.5029999999999999</v>
      </c>
      <c r="L217" s="219">
        <v>0</v>
      </c>
      <c r="M217" s="220"/>
      <c r="N217" s="221">
        <f>ROUND(L217*K217,2)</f>
        <v>0</v>
      </c>
      <c r="O217" s="221"/>
      <c r="P217" s="221"/>
      <c r="Q217" s="221"/>
      <c r="R217" s="49"/>
      <c r="T217" s="222" t="s">
        <v>22</v>
      </c>
      <c r="U217" s="57" t="s">
        <v>41</v>
      </c>
      <c r="V217" s="48"/>
      <c r="W217" s="223">
        <f>V217*K217</f>
        <v>0</v>
      </c>
      <c r="X217" s="223">
        <v>0</v>
      </c>
      <c r="Y217" s="223">
        <f>X217*K217</f>
        <v>0</v>
      </c>
      <c r="Z217" s="223">
        <v>0</v>
      </c>
      <c r="AA217" s="224">
        <f>Z217*K217</f>
        <v>0</v>
      </c>
      <c r="AR217" s="23" t="s">
        <v>147</v>
      </c>
      <c r="AT217" s="23" t="s">
        <v>143</v>
      </c>
      <c r="AU217" s="23" t="s">
        <v>97</v>
      </c>
      <c r="AY217" s="23" t="s">
        <v>142</v>
      </c>
      <c r="BE217" s="138">
        <f>IF(U217="základní",N217,0)</f>
        <v>0</v>
      </c>
      <c r="BF217" s="138">
        <f>IF(U217="snížená",N217,0)</f>
        <v>0</v>
      </c>
      <c r="BG217" s="138">
        <f>IF(U217="zákl. přenesená",N217,0)</f>
        <v>0</v>
      </c>
      <c r="BH217" s="138">
        <f>IF(U217="sníž. přenesená",N217,0)</f>
        <v>0</v>
      </c>
      <c r="BI217" s="138">
        <f>IF(U217="nulová",N217,0)</f>
        <v>0</v>
      </c>
      <c r="BJ217" s="23" t="s">
        <v>81</v>
      </c>
      <c r="BK217" s="138">
        <f>ROUND(L217*K217,2)</f>
        <v>0</v>
      </c>
      <c r="BL217" s="23" t="s">
        <v>147</v>
      </c>
      <c r="BM217" s="23" t="s">
        <v>290</v>
      </c>
    </row>
    <row r="218" s="10" customFormat="1" ht="16.5" customHeight="1">
      <c r="B218" s="225"/>
      <c r="C218" s="226"/>
      <c r="D218" s="226"/>
      <c r="E218" s="227" t="s">
        <v>22</v>
      </c>
      <c r="F218" s="228" t="s">
        <v>291</v>
      </c>
      <c r="G218" s="229"/>
      <c r="H218" s="229"/>
      <c r="I218" s="229"/>
      <c r="J218" s="226"/>
      <c r="K218" s="230">
        <v>1.0600000000000001</v>
      </c>
      <c r="L218" s="226"/>
      <c r="M218" s="226"/>
      <c r="N218" s="226"/>
      <c r="O218" s="226"/>
      <c r="P218" s="226"/>
      <c r="Q218" s="226"/>
      <c r="R218" s="231"/>
      <c r="T218" s="232"/>
      <c r="U218" s="226"/>
      <c r="V218" s="226"/>
      <c r="W218" s="226"/>
      <c r="X218" s="226"/>
      <c r="Y218" s="226"/>
      <c r="Z218" s="226"/>
      <c r="AA218" s="233"/>
      <c r="AT218" s="234" t="s">
        <v>150</v>
      </c>
      <c r="AU218" s="234" t="s">
        <v>97</v>
      </c>
      <c r="AV218" s="10" t="s">
        <v>97</v>
      </c>
      <c r="AW218" s="10" t="s">
        <v>34</v>
      </c>
      <c r="AX218" s="10" t="s">
        <v>76</v>
      </c>
      <c r="AY218" s="234" t="s">
        <v>142</v>
      </c>
    </row>
    <row r="219" s="10" customFormat="1" ht="25.5" customHeight="1">
      <c r="B219" s="225"/>
      <c r="C219" s="226"/>
      <c r="D219" s="226"/>
      <c r="E219" s="227" t="s">
        <v>22</v>
      </c>
      <c r="F219" s="244" t="s">
        <v>292</v>
      </c>
      <c r="G219" s="226"/>
      <c r="H219" s="226"/>
      <c r="I219" s="226"/>
      <c r="J219" s="226"/>
      <c r="K219" s="230">
        <v>0.16400000000000001</v>
      </c>
      <c r="L219" s="226"/>
      <c r="M219" s="226"/>
      <c r="N219" s="226"/>
      <c r="O219" s="226"/>
      <c r="P219" s="226"/>
      <c r="Q219" s="226"/>
      <c r="R219" s="231"/>
      <c r="T219" s="232"/>
      <c r="U219" s="226"/>
      <c r="V219" s="226"/>
      <c r="W219" s="226"/>
      <c r="X219" s="226"/>
      <c r="Y219" s="226"/>
      <c r="Z219" s="226"/>
      <c r="AA219" s="233"/>
      <c r="AT219" s="234" t="s">
        <v>150</v>
      </c>
      <c r="AU219" s="234" t="s">
        <v>97</v>
      </c>
      <c r="AV219" s="10" t="s">
        <v>97</v>
      </c>
      <c r="AW219" s="10" t="s">
        <v>34</v>
      </c>
      <c r="AX219" s="10" t="s">
        <v>76</v>
      </c>
      <c r="AY219" s="234" t="s">
        <v>142</v>
      </c>
    </row>
    <row r="220" s="10" customFormat="1" ht="16.5" customHeight="1">
      <c r="B220" s="225"/>
      <c r="C220" s="226"/>
      <c r="D220" s="226"/>
      <c r="E220" s="227" t="s">
        <v>22</v>
      </c>
      <c r="F220" s="244" t="s">
        <v>293</v>
      </c>
      <c r="G220" s="226"/>
      <c r="H220" s="226"/>
      <c r="I220" s="226"/>
      <c r="J220" s="226"/>
      <c r="K220" s="230">
        <v>0.051999999999999998</v>
      </c>
      <c r="L220" s="226"/>
      <c r="M220" s="226"/>
      <c r="N220" s="226"/>
      <c r="O220" s="226"/>
      <c r="P220" s="226"/>
      <c r="Q220" s="226"/>
      <c r="R220" s="231"/>
      <c r="T220" s="232"/>
      <c r="U220" s="226"/>
      <c r="V220" s="226"/>
      <c r="W220" s="226"/>
      <c r="X220" s="226"/>
      <c r="Y220" s="226"/>
      <c r="Z220" s="226"/>
      <c r="AA220" s="233"/>
      <c r="AT220" s="234" t="s">
        <v>150</v>
      </c>
      <c r="AU220" s="234" t="s">
        <v>97</v>
      </c>
      <c r="AV220" s="10" t="s">
        <v>97</v>
      </c>
      <c r="AW220" s="10" t="s">
        <v>34</v>
      </c>
      <c r="AX220" s="10" t="s">
        <v>76</v>
      </c>
      <c r="AY220" s="234" t="s">
        <v>142</v>
      </c>
    </row>
    <row r="221" s="10" customFormat="1" ht="16.5" customHeight="1">
      <c r="B221" s="225"/>
      <c r="C221" s="226"/>
      <c r="D221" s="226"/>
      <c r="E221" s="227" t="s">
        <v>22</v>
      </c>
      <c r="F221" s="244" t="s">
        <v>294</v>
      </c>
      <c r="G221" s="226"/>
      <c r="H221" s="226"/>
      <c r="I221" s="226"/>
      <c r="J221" s="226"/>
      <c r="K221" s="230">
        <v>0.22700000000000001</v>
      </c>
      <c r="L221" s="226"/>
      <c r="M221" s="226"/>
      <c r="N221" s="226"/>
      <c r="O221" s="226"/>
      <c r="P221" s="226"/>
      <c r="Q221" s="226"/>
      <c r="R221" s="231"/>
      <c r="T221" s="232"/>
      <c r="U221" s="226"/>
      <c r="V221" s="226"/>
      <c r="W221" s="226"/>
      <c r="X221" s="226"/>
      <c r="Y221" s="226"/>
      <c r="Z221" s="226"/>
      <c r="AA221" s="233"/>
      <c r="AT221" s="234" t="s">
        <v>150</v>
      </c>
      <c r="AU221" s="234" t="s">
        <v>97</v>
      </c>
      <c r="AV221" s="10" t="s">
        <v>97</v>
      </c>
      <c r="AW221" s="10" t="s">
        <v>34</v>
      </c>
      <c r="AX221" s="10" t="s">
        <v>76</v>
      </c>
      <c r="AY221" s="234" t="s">
        <v>142</v>
      </c>
    </row>
    <row r="222" s="11" customFormat="1" ht="16.5" customHeight="1">
      <c r="B222" s="235"/>
      <c r="C222" s="236"/>
      <c r="D222" s="236"/>
      <c r="E222" s="237" t="s">
        <v>22</v>
      </c>
      <c r="F222" s="238" t="s">
        <v>151</v>
      </c>
      <c r="G222" s="236"/>
      <c r="H222" s="236"/>
      <c r="I222" s="236"/>
      <c r="J222" s="236"/>
      <c r="K222" s="239">
        <v>1.5029999999999999</v>
      </c>
      <c r="L222" s="236"/>
      <c r="M222" s="236"/>
      <c r="N222" s="236"/>
      <c r="O222" s="236"/>
      <c r="P222" s="236"/>
      <c r="Q222" s="236"/>
      <c r="R222" s="240"/>
      <c r="T222" s="241"/>
      <c r="U222" s="236"/>
      <c r="V222" s="236"/>
      <c r="W222" s="236"/>
      <c r="X222" s="236"/>
      <c r="Y222" s="236"/>
      <c r="Z222" s="236"/>
      <c r="AA222" s="242"/>
      <c r="AT222" s="243" t="s">
        <v>150</v>
      </c>
      <c r="AU222" s="243" t="s">
        <v>97</v>
      </c>
      <c r="AV222" s="11" t="s">
        <v>147</v>
      </c>
      <c r="AW222" s="11" t="s">
        <v>34</v>
      </c>
      <c r="AX222" s="11" t="s">
        <v>81</v>
      </c>
      <c r="AY222" s="243" t="s">
        <v>142</v>
      </c>
    </row>
    <row r="223" s="1" customFormat="1" ht="16.5" customHeight="1">
      <c r="B223" s="47"/>
      <c r="C223" s="256" t="s">
        <v>295</v>
      </c>
      <c r="D223" s="256" t="s">
        <v>296</v>
      </c>
      <c r="E223" s="257" t="s">
        <v>297</v>
      </c>
      <c r="F223" s="258" t="s">
        <v>298</v>
      </c>
      <c r="G223" s="258"/>
      <c r="H223" s="258"/>
      <c r="I223" s="258"/>
      <c r="J223" s="259" t="s">
        <v>231</v>
      </c>
      <c r="K223" s="260">
        <v>1.0600000000000001</v>
      </c>
      <c r="L223" s="261">
        <v>0</v>
      </c>
      <c r="M223" s="262"/>
      <c r="N223" s="263">
        <f>ROUND(L223*K223,2)</f>
        <v>0</v>
      </c>
      <c r="O223" s="221"/>
      <c r="P223" s="221"/>
      <c r="Q223" s="221"/>
      <c r="R223" s="49"/>
      <c r="T223" s="222" t="s">
        <v>22</v>
      </c>
      <c r="U223" s="57" t="s">
        <v>41</v>
      </c>
      <c r="V223" s="48"/>
      <c r="W223" s="223">
        <f>V223*K223</f>
        <v>0</v>
      </c>
      <c r="X223" s="223">
        <v>1</v>
      </c>
      <c r="Y223" s="223">
        <f>X223*K223</f>
        <v>1.0600000000000001</v>
      </c>
      <c r="Z223" s="223">
        <v>0</v>
      </c>
      <c r="AA223" s="224">
        <f>Z223*K223</f>
        <v>0</v>
      </c>
      <c r="AR223" s="23" t="s">
        <v>176</v>
      </c>
      <c r="AT223" s="23" t="s">
        <v>296</v>
      </c>
      <c r="AU223" s="23" t="s">
        <v>97</v>
      </c>
      <c r="AY223" s="23" t="s">
        <v>142</v>
      </c>
      <c r="BE223" s="138">
        <f>IF(U223="základní",N223,0)</f>
        <v>0</v>
      </c>
      <c r="BF223" s="138">
        <f>IF(U223="snížená",N223,0)</f>
        <v>0</v>
      </c>
      <c r="BG223" s="138">
        <f>IF(U223="zákl. přenesená",N223,0)</f>
        <v>0</v>
      </c>
      <c r="BH223" s="138">
        <f>IF(U223="sníž. přenesená",N223,0)</f>
        <v>0</v>
      </c>
      <c r="BI223" s="138">
        <f>IF(U223="nulová",N223,0)</f>
        <v>0</v>
      </c>
      <c r="BJ223" s="23" t="s">
        <v>81</v>
      </c>
      <c r="BK223" s="138">
        <f>ROUND(L223*K223,2)</f>
        <v>0</v>
      </c>
      <c r="BL223" s="23" t="s">
        <v>147</v>
      </c>
      <c r="BM223" s="23" t="s">
        <v>299</v>
      </c>
    </row>
    <row r="224" s="10" customFormat="1" ht="16.5" customHeight="1">
      <c r="B224" s="225"/>
      <c r="C224" s="226"/>
      <c r="D224" s="226"/>
      <c r="E224" s="227" t="s">
        <v>22</v>
      </c>
      <c r="F224" s="228" t="s">
        <v>291</v>
      </c>
      <c r="G224" s="229"/>
      <c r="H224" s="229"/>
      <c r="I224" s="229"/>
      <c r="J224" s="226"/>
      <c r="K224" s="230">
        <v>1.0600000000000001</v>
      </c>
      <c r="L224" s="226"/>
      <c r="M224" s="226"/>
      <c r="N224" s="226"/>
      <c r="O224" s="226"/>
      <c r="P224" s="226"/>
      <c r="Q224" s="226"/>
      <c r="R224" s="231"/>
      <c r="T224" s="232"/>
      <c r="U224" s="226"/>
      <c r="V224" s="226"/>
      <c r="W224" s="226"/>
      <c r="X224" s="226"/>
      <c r="Y224" s="226"/>
      <c r="Z224" s="226"/>
      <c r="AA224" s="233"/>
      <c r="AT224" s="234" t="s">
        <v>150</v>
      </c>
      <c r="AU224" s="234" t="s">
        <v>97</v>
      </c>
      <c r="AV224" s="10" t="s">
        <v>97</v>
      </c>
      <c r="AW224" s="10" t="s">
        <v>34</v>
      </c>
      <c r="AX224" s="10" t="s">
        <v>81</v>
      </c>
      <c r="AY224" s="234" t="s">
        <v>142</v>
      </c>
    </row>
    <row r="225" s="1" customFormat="1" ht="25.5" customHeight="1">
      <c r="B225" s="47"/>
      <c r="C225" s="256" t="s">
        <v>300</v>
      </c>
      <c r="D225" s="256" t="s">
        <v>296</v>
      </c>
      <c r="E225" s="257" t="s">
        <v>301</v>
      </c>
      <c r="F225" s="258" t="s">
        <v>302</v>
      </c>
      <c r="G225" s="258"/>
      <c r="H225" s="258"/>
      <c r="I225" s="258"/>
      <c r="J225" s="259" t="s">
        <v>231</v>
      </c>
      <c r="K225" s="260">
        <v>0.16400000000000001</v>
      </c>
      <c r="L225" s="261">
        <v>0</v>
      </c>
      <c r="M225" s="262"/>
      <c r="N225" s="263">
        <f>ROUND(L225*K225,2)</f>
        <v>0</v>
      </c>
      <c r="O225" s="221"/>
      <c r="P225" s="221"/>
      <c r="Q225" s="221"/>
      <c r="R225" s="49"/>
      <c r="T225" s="222" t="s">
        <v>22</v>
      </c>
      <c r="U225" s="57" t="s">
        <v>41</v>
      </c>
      <c r="V225" s="48"/>
      <c r="W225" s="223">
        <f>V225*K225</f>
        <v>0</v>
      </c>
      <c r="X225" s="223">
        <v>1</v>
      </c>
      <c r="Y225" s="223">
        <f>X225*K225</f>
        <v>0.16400000000000001</v>
      </c>
      <c r="Z225" s="223">
        <v>0</v>
      </c>
      <c r="AA225" s="224">
        <f>Z225*K225</f>
        <v>0</v>
      </c>
      <c r="AR225" s="23" t="s">
        <v>176</v>
      </c>
      <c r="AT225" s="23" t="s">
        <v>296</v>
      </c>
      <c r="AU225" s="23" t="s">
        <v>97</v>
      </c>
      <c r="AY225" s="23" t="s">
        <v>142</v>
      </c>
      <c r="BE225" s="138">
        <f>IF(U225="základní",N225,0)</f>
        <v>0</v>
      </c>
      <c r="BF225" s="138">
        <f>IF(U225="snížená",N225,0)</f>
        <v>0</v>
      </c>
      <c r="BG225" s="138">
        <f>IF(U225="zákl. přenesená",N225,0)</f>
        <v>0</v>
      </c>
      <c r="BH225" s="138">
        <f>IF(U225="sníž. přenesená",N225,0)</f>
        <v>0</v>
      </c>
      <c r="BI225" s="138">
        <f>IF(U225="nulová",N225,0)</f>
        <v>0</v>
      </c>
      <c r="BJ225" s="23" t="s">
        <v>81</v>
      </c>
      <c r="BK225" s="138">
        <f>ROUND(L225*K225,2)</f>
        <v>0</v>
      </c>
      <c r="BL225" s="23" t="s">
        <v>147</v>
      </c>
      <c r="BM225" s="23" t="s">
        <v>303</v>
      </c>
    </row>
    <row r="226" s="10" customFormat="1" ht="25.5" customHeight="1">
      <c r="B226" s="225"/>
      <c r="C226" s="226"/>
      <c r="D226" s="226"/>
      <c r="E226" s="227" t="s">
        <v>22</v>
      </c>
      <c r="F226" s="228" t="s">
        <v>292</v>
      </c>
      <c r="G226" s="229"/>
      <c r="H226" s="229"/>
      <c r="I226" s="229"/>
      <c r="J226" s="226"/>
      <c r="K226" s="230">
        <v>0.16400000000000001</v>
      </c>
      <c r="L226" s="226"/>
      <c r="M226" s="226"/>
      <c r="N226" s="226"/>
      <c r="O226" s="226"/>
      <c r="P226" s="226"/>
      <c r="Q226" s="226"/>
      <c r="R226" s="231"/>
      <c r="T226" s="232"/>
      <c r="U226" s="226"/>
      <c r="V226" s="226"/>
      <c r="W226" s="226"/>
      <c r="X226" s="226"/>
      <c r="Y226" s="226"/>
      <c r="Z226" s="226"/>
      <c r="AA226" s="233"/>
      <c r="AT226" s="234" t="s">
        <v>150</v>
      </c>
      <c r="AU226" s="234" t="s">
        <v>97</v>
      </c>
      <c r="AV226" s="10" t="s">
        <v>97</v>
      </c>
      <c r="AW226" s="10" t="s">
        <v>34</v>
      </c>
      <c r="AX226" s="10" t="s">
        <v>81</v>
      </c>
      <c r="AY226" s="234" t="s">
        <v>142</v>
      </c>
    </row>
    <row r="227" s="1" customFormat="1" ht="25.5" customHeight="1">
      <c r="B227" s="47"/>
      <c r="C227" s="256" t="s">
        <v>304</v>
      </c>
      <c r="D227" s="256" t="s">
        <v>296</v>
      </c>
      <c r="E227" s="257" t="s">
        <v>305</v>
      </c>
      <c r="F227" s="258" t="s">
        <v>306</v>
      </c>
      <c r="G227" s="258"/>
      <c r="H227" s="258"/>
      <c r="I227" s="258"/>
      <c r="J227" s="259" t="s">
        <v>231</v>
      </c>
      <c r="K227" s="260">
        <v>0.051999999999999998</v>
      </c>
      <c r="L227" s="261">
        <v>0</v>
      </c>
      <c r="M227" s="262"/>
      <c r="N227" s="263">
        <f>ROUND(L227*K227,2)</f>
        <v>0</v>
      </c>
      <c r="O227" s="221"/>
      <c r="P227" s="221"/>
      <c r="Q227" s="221"/>
      <c r="R227" s="49"/>
      <c r="T227" s="222" t="s">
        <v>22</v>
      </c>
      <c r="U227" s="57" t="s">
        <v>41</v>
      </c>
      <c r="V227" s="48"/>
      <c r="W227" s="223">
        <f>V227*K227</f>
        <v>0</v>
      </c>
      <c r="X227" s="223">
        <v>1</v>
      </c>
      <c r="Y227" s="223">
        <f>X227*K227</f>
        <v>0.051999999999999998</v>
      </c>
      <c r="Z227" s="223">
        <v>0</v>
      </c>
      <c r="AA227" s="224">
        <f>Z227*K227</f>
        <v>0</v>
      </c>
      <c r="AR227" s="23" t="s">
        <v>176</v>
      </c>
      <c r="AT227" s="23" t="s">
        <v>296</v>
      </c>
      <c r="AU227" s="23" t="s">
        <v>97</v>
      </c>
      <c r="AY227" s="23" t="s">
        <v>142</v>
      </c>
      <c r="BE227" s="138">
        <f>IF(U227="základní",N227,0)</f>
        <v>0</v>
      </c>
      <c r="BF227" s="138">
        <f>IF(U227="snížená",N227,0)</f>
        <v>0</v>
      </c>
      <c r="BG227" s="138">
        <f>IF(U227="zákl. přenesená",N227,0)</f>
        <v>0</v>
      </c>
      <c r="BH227" s="138">
        <f>IF(U227="sníž. přenesená",N227,0)</f>
        <v>0</v>
      </c>
      <c r="BI227" s="138">
        <f>IF(U227="nulová",N227,0)</f>
        <v>0</v>
      </c>
      <c r="BJ227" s="23" t="s">
        <v>81</v>
      </c>
      <c r="BK227" s="138">
        <f>ROUND(L227*K227,2)</f>
        <v>0</v>
      </c>
      <c r="BL227" s="23" t="s">
        <v>147</v>
      </c>
      <c r="BM227" s="23" t="s">
        <v>307</v>
      </c>
    </row>
    <row r="228" s="10" customFormat="1" ht="16.5" customHeight="1">
      <c r="B228" s="225"/>
      <c r="C228" s="226"/>
      <c r="D228" s="226"/>
      <c r="E228" s="227" t="s">
        <v>22</v>
      </c>
      <c r="F228" s="228" t="s">
        <v>293</v>
      </c>
      <c r="G228" s="229"/>
      <c r="H228" s="229"/>
      <c r="I228" s="229"/>
      <c r="J228" s="226"/>
      <c r="K228" s="230">
        <v>0.051999999999999998</v>
      </c>
      <c r="L228" s="226"/>
      <c r="M228" s="226"/>
      <c r="N228" s="226"/>
      <c r="O228" s="226"/>
      <c r="P228" s="226"/>
      <c r="Q228" s="226"/>
      <c r="R228" s="231"/>
      <c r="T228" s="232"/>
      <c r="U228" s="226"/>
      <c r="V228" s="226"/>
      <c r="W228" s="226"/>
      <c r="X228" s="226"/>
      <c r="Y228" s="226"/>
      <c r="Z228" s="226"/>
      <c r="AA228" s="233"/>
      <c r="AT228" s="234" t="s">
        <v>150</v>
      </c>
      <c r="AU228" s="234" t="s">
        <v>97</v>
      </c>
      <c r="AV228" s="10" t="s">
        <v>97</v>
      </c>
      <c r="AW228" s="10" t="s">
        <v>34</v>
      </c>
      <c r="AX228" s="10" t="s">
        <v>81</v>
      </c>
      <c r="AY228" s="234" t="s">
        <v>142</v>
      </c>
    </row>
    <row r="229" s="1" customFormat="1" ht="16.5" customHeight="1">
      <c r="B229" s="47"/>
      <c r="C229" s="256" t="s">
        <v>308</v>
      </c>
      <c r="D229" s="256" t="s">
        <v>296</v>
      </c>
      <c r="E229" s="257" t="s">
        <v>309</v>
      </c>
      <c r="F229" s="258" t="s">
        <v>310</v>
      </c>
      <c r="G229" s="258"/>
      <c r="H229" s="258"/>
      <c r="I229" s="258"/>
      <c r="J229" s="259" t="s">
        <v>231</v>
      </c>
      <c r="K229" s="260">
        <v>0.22700000000000001</v>
      </c>
      <c r="L229" s="261">
        <v>0</v>
      </c>
      <c r="M229" s="262"/>
      <c r="N229" s="263">
        <f>ROUND(L229*K229,2)</f>
        <v>0</v>
      </c>
      <c r="O229" s="221"/>
      <c r="P229" s="221"/>
      <c r="Q229" s="221"/>
      <c r="R229" s="49"/>
      <c r="T229" s="222" t="s">
        <v>22</v>
      </c>
      <c r="U229" s="57" t="s">
        <v>41</v>
      </c>
      <c r="V229" s="48"/>
      <c r="W229" s="223">
        <f>V229*K229</f>
        <v>0</v>
      </c>
      <c r="X229" s="223">
        <v>1</v>
      </c>
      <c r="Y229" s="223">
        <f>X229*K229</f>
        <v>0.22700000000000001</v>
      </c>
      <c r="Z229" s="223">
        <v>0</v>
      </c>
      <c r="AA229" s="224">
        <f>Z229*K229</f>
        <v>0</v>
      </c>
      <c r="AR229" s="23" t="s">
        <v>176</v>
      </c>
      <c r="AT229" s="23" t="s">
        <v>296</v>
      </c>
      <c r="AU229" s="23" t="s">
        <v>97</v>
      </c>
      <c r="AY229" s="23" t="s">
        <v>142</v>
      </c>
      <c r="BE229" s="138">
        <f>IF(U229="základní",N229,0)</f>
        <v>0</v>
      </c>
      <c r="BF229" s="138">
        <f>IF(U229="snížená",N229,0)</f>
        <v>0</v>
      </c>
      <c r="BG229" s="138">
        <f>IF(U229="zákl. přenesená",N229,0)</f>
        <v>0</v>
      </c>
      <c r="BH229" s="138">
        <f>IF(U229="sníž. přenesená",N229,0)</f>
        <v>0</v>
      </c>
      <c r="BI229" s="138">
        <f>IF(U229="nulová",N229,0)</f>
        <v>0</v>
      </c>
      <c r="BJ229" s="23" t="s">
        <v>81</v>
      </c>
      <c r="BK229" s="138">
        <f>ROUND(L229*K229,2)</f>
        <v>0</v>
      </c>
      <c r="BL229" s="23" t="s">
        <v>147</v>
      </c>
      <c r="BM229" s="23" t="s">
        <v>311</v>
      </c>
    </row>
    <row r="230" s="10" customFormat="1" ht="16.5" customHeight="1">
      <c r="B230" s="225"/>
      <c r="C230" s="226"/>
      <c r="D230" s="226"/>
      <c r="E230" s="227" t="s">
        <v>22</v>
      </c>
      <c r="F230" s="228" t="s">
        <v>294</v>
      </c>
      <c r="G230" s="229"/>
      <c r="H230" s="229"/>
      <c r="I230" s="229"/>
      <c r="J230" s="226"/>
      <c r="K230" s="230">
        <v>0.22700000000000001</v>
      </c>
      <c r="L230" s="226"/>
      <c r="M230" s="226"/>
      <c r="N230" s="226"/>
      <c r="O230" s="226"/>
      <c r="P230" s="226"/>
      <c r="Q230" s="226"/>
      <c r="R230" s="231"/>
      <c r="T230" s="232"/>
      <c r="U230" s="226"/>
      <c r="V230" s="226"/>
      <c r="W230" s="226"/>
      <c r="X230" s="226"/>
      <c r="Y230" s="226"/>
      <c r="Z230" s="226"/>
      <c r="AA230" s="233"/>
      <c r="AT230" s="234" t="s">
        <v>150</v>
      </c>
      <c r="AU230" s="234" t="s">
        <v>97</v>
      </c>
      <c r="AV230" s="10" t="s">
        <v>97</v>
      </c>
      <c r="AW230" s="10" t="s">
        <v>34</v>
      </c>
      <c r="AX230" s="10" t="s">
        <v>81</v>
      </c>
      <c r="AY230" s="234" t="s">
        <v>142</v>
      </c>
    </row>
    <row r="231" s="1" customFormat="1" ht="38.25" customHeight="1">
      <c r="B231" s="47"/>
      <c r="C231" s="214" t="s">
        <v>312</v>
      </c>
      <c r="D231" s="214" t="s">
        <v>143</v>
      </c>
      <c r="E231" s="215" t="s">
        <v>313</v>
      </c>
      <c r="F231" s="216" t="s">
        <v>314</v>
      </c>
      <c r="G231" s="216"/>
      <c r="H231" s="216"/>
      <c r="I231" s="216"/>
      <c r="J231" s="217" t="s">
        <v>187</v>
      </c>
      <c r="K231" s="218">
        <v>64.069999999999993</v>
      </c>
      <c r="L231" s="219">
        <v>0</v>
      </c>
      <c r="M231" s="220"/>
      <c r="N231" s="221">
        <f>ROUND(L231*K231,2)</f>
        <v>0</v>
      </c>
      <c r="O231" s="221"/>
      <c r="P231" s="221"/>
      <c r="Q231" s="221"/>
      <c r="R231" s="49"/>
      <c r="T231" s="222" t="s">
        <v>22</v>
      </c>
      <c r="U231" s="57" t="s">
        <v>41</v>
      </c>
      <c r="V231" s="48"/>
      <c r="W231" s="223">
        <f>V231*K231</f>
        <v>0</v>
      </c>
      <c r="X231" s="223">
        <v>0</v>
      </c>
      <c r="Y231" s="223">
        <f>X231*K231</f>
        <v>0</v>
      </c>
      <c r="Z231" s="223">
        <v>0</v>
      </c>
      <c r="AA231" s="224">
        <f>Z231*K231</f>
        <v>0</v>
      </c>
      <c r="AR231" s="23" t="s">
        <v>147</v>
      </c>
      <c r="AT231" s="23" t="s">
        <v>143</v>
      </c>
      <c r="AU231" s="23" t="s">
        <v>97</v>
      </c>
      <c r="AY231" s="23" t="s">
        <v>142</v>
      </c>
      <c r="BE231" s="138">
        <f>IF(U231="základní",N231,0)</f>
        <v>0</v>
      </c>
      <c r="BF231" s="138">
        <f>IF(U231="snížená",N231,0)</f>
        <v>0</v>
      </c>
      <c r="BG231" s="138">
        <f>IF(U231="zákl. přenesená",N231,0)</f>
        <v>0</v>
      </c>
      <c r="BH231" s="138">
        <f>IF(U231="sníž. přenesená",N231,0)</f>
        <v>0</v>
      </c>
      <c r="BI231" s="138">
        <f>IF(U231="nulová",N231,0)</f>
        <v>0</v>
      </c>
      <c r="BJ231" s="23" t="s">
        <v>81</v>
      </c>
      <c r="BK231" s="138">
        <f>ROUND(L231*K231,2)</f>
        <v>0</v>
      </c>
      <c r="BL231" s="23" t="s">
        <v>147</v>
      </c>
      <c r="BM231" s="23" t="s">
        <v>315</v>
      </c>
    </row>
    <row r="232" s="10" customFormat="1" ht="16.5" customHeight="1">
      <c r="B232" s="225"/>
      <c r="C232" s="226"/>
      <c r="D232" s="226"/>
      <c r="E232" s="227" t="s">
        <v>22</v>
      </c>
      <c r="F232" s="228" t="s">
        <v>316</v>
      </c>
      <c r="G232" s="229"/>
      <c r="H232" s="229"/>
      <c r="I232" s="229"/>
      <c r="J232" s="226"/>
      <c r="K232" s="230">
        <v>10.978</v>
      </c>
      <c r="L232" s="226"/>
      <c r="M232" s="226"/>
      <c r="N232" s="226"/>
      <c r="O232" s="226"/>
      <c r="P232" s="226"/>
      <c r="Q232" s="226"/>
      <c r="R232" s="231"/>
      <c r="T232" s="232"/>
      <c r="U232" s="226"/>
      <c r="V232" s="226"/>
      <c r="W232" s="226"/>
      <c r="X232" s="226"/>
      <c r="Y232" s="226"/>
      <c r="Z232" s="226"/>
      <c r="AA232" s="233"/>
      <c r="AT232" s="234" t="s">
        <v>150</v>
      </c>
      <c r="AU232" s="234" t="s">
        <v>97</v>
      </c>
      <c r="AV232" s="10" t="s">
        <v>97</v>
      </c>
      <c r="AW232" s="10" t="s">
        <v>34</v>
      </c>
      <c r="AX232" s="10" t="s">
        <v>76</v>
      </c>
      <c r="AY232" s="234" t="s">
        <v>142</v>
      </c>
    </row>
    <row r="233" s="10" customFormat="1" ht="16.5" customHeight="1">
      <c r="B233" s="225"/>
      <c r="C233" s="226"/>
      <c r="D233" s="226"/>
      <c r="E233" s="227" t="s">
        <v>22</v>
      </c>
      <c r="F233" s="244" t="s">
        <v>317</v>
      </c>
      <c r="G233" s="226"/>
      <c r="H233" s="226"/>
      <c r="I233" s="226"/>
      <c r="J233" s="226"/>
      <c r="K233" s="230">
        <v>20.832000000000001</v>
      </c>
      <c r="L233" s="226"/>
      <c r="M233" s="226"/>
      <c r="N233" s="226"/>
      <c r="O233" s="226"/>
      <c r="P233" s="226"/>
      <c r="Q233" s="226"/>
      <c r="R233" s="231"/>
      <c r="T233" s="232"/>
      <c r="U233" s="226"/>
      <c r="V233" s="226"/>
      <c r="W233" s="226"/>
      <c r="X233" s="226"/>
      <c r="Y233" s="226"/>
      <c r="Z233" s="226"/>
      <c r="AA233" s="233"/>
      <c r="AT233" s="234" t="s">
        <v>150</v>
      </c>
      <c r="AU233" s="234" t="s">
        <v>97</v>
      </c>
      <c r="AV233" s="10" t="s">
        <v>97</v>
      </c>
      <c r="AW233" s="10" t="s">
        <v>34</v>
      </c>
      <c r="AX233" s="10" t="s">
        <v>76</v>
      </c>
      <c r="AY233" s="234" t="s">
        <v>142</v>
      </c>
    </row>
    <row r="234" s="10" customFormat="1" ht="16.5" customHeight="1">
      <c r="B234" s="225"/>
      <c r="C234" s="226"/>
      <c r="D234" s="226"/>
      <c r="E234" s="227" t="s">
        <v>22</v>
      </c>
      <c r="F234" s="244" t="s">
        <v>318</v>
      </c>
      <c r="G234" s="226"/>
      <c r="H234" s="226"/>
      <c r="I234" s="226"/>
      <c r="J234" s="226"/>
      <c r="K234" s="230">
        <v>32.259999999999998</v>
      </c>
      <c r="L234" s="226"/>
      <c r="M234" s="226"/>
      <c r="N234" s="226"/>
      <c r="O234" s="226"/>
      <c r="P234" s="226"/>
      <c r="Q234" s="226"/>
      <c r="R234" s="231"/>
      <c r="T234" s="232"/>
      <c r="U234" s="226"/>
      <c r="V234" s="226"/>
      <c r="W234" s="226"/>
      <c r="X234" s="226"/>
      <c r="Y234" s="226"/>
      <c r="Z234" s="226"/>
      <c r="AA234" s="233"/>
      <c r="AT234" s="234" t="s">
        <v>150</v>
      </c>
      <c r="AU234" s="234" t="s">
        <v>97</v>
      </c>
      <c r="AV234" s="10" t="s">
        <v>97</v>
      </c>
      <c r="AW234" s="10" t="s">
        <v>34</v>
      </c>
      <c r="AX234" s="10" t="s">
        <v>76</v>
      </c>
      <c r="AY234" s="234" t="s">
        <v>142</v>
      </c>
    </row>
    <row r="235" s="11" customFormat="1" ht="16.5" customHeight="1">
      <c r="B235" s="235"/>
      <c r="C235" s="236"/>
      <c r="D235" s="236"/>
      <c r="E235" s="237" t="s">
        <v>22</v>
      </c>
      <c r="F235" s="238" t="s">
        <v>151</v>
      </c>
      <c r="G235" s="236"/>
      <c r="H235" s="236"/>
      <c r="I235" s="236"/>
      <c r="J235" s="236"/>
      <c r="K235" s="239">
        <v>64.069999999999993</v>
      </c>
      <c r="L235" s="236"/>
      <c r="M235" s="236"/>
      <c r="N235" s="236"/>
      <c r="O235" s="236"/>
      <c r="P235" s="236"/>
      <c r="Q235" s="236"/>
      <c r="R235" s="240"/>
      <c r="T235" s="241"/>
      <c r="U235" s="236"/>
      <c r="V235" s="236"/>
      <c r="W235" s="236"/>
      <c r="X235" s="236"/>
      <c r="Y235" s="236"/>
      <c r="Z235" s="236"/>
      <c r="AA235" s="242"/>
      <c r="AT235" s="243" t="s">
        <v>150</v>
      </c>
      <c r="AU235" s="243" t="s">
        <v>97</v>
      </c>
      <c r="AV235" s="11" t="s">
        <v>147</v>
      </c>
      <c r="AW235" s="11" t="s">
        <v>34</v>
      </c>
      <c r="AX235" s="11" t="s">
        <v>81</v>
      </c>
      <c r="AY235" s="243" t="s">
        <v>142</v>
      </c>
    </row>
    <row r="236" s="1" customFormat="1" ht="25.5" customHeight="1">
      <c r="B236" s="47"/>
      <c r="C236" s="256" t="s">
        <v>319</v>
      </c>
      <c r="D236" s="256" t="s">
        <v>296</v>
      </c>
      <c r="E236" s="257" t="s">
        <v>320</v>
      </c>
      <c r="F236" s="258" t="s">
        <v>321</v>
      </c>
      <c r="G236" s="258"/>
      <c r="H236" s="258"/>
      <c r="I236" s="258"/>
      <c r="J236" s="259" t="s">
        <v>187</v>
      </c>
      <c r="K236" s="260">
        <v>64.069999999999993</v>
      </c>
      <c r="L236" s="261">
        <v>0</v>
      </c>
      <c r="M236" s="262"/>
      <c r="N236" s="263">
        <f>ROUND(L236*K236,2)</f>
        <v>0</v>
      </c>
      <c r="O236" s="221"/>
      <c r="P236" s="221"/>
      <c r="Q236" s="221"/>
      <c r="R236" s="49"/>
      <c r="T236" s="222" t="s">
        <v>22</v>
      </c>
      <c r="U236" s="57" t="s">
        <v>41</v>
      </c>
      <c r="V236" s="48"/>
      <c r="W236" s="223">
        <f>V236*K236</f>
        <v>0</v>
      </c>
      <c r="X236" s="223">
        <v>0.001</v>
      </c>
      <c r="Y236" s="223">
        <f>X236*K236</f>
        <v>0.064069999999999988</v>
      </c>
      <c r="Z236" s="223">
        <v>0</v>
      </c>
      <c r="AA236" s="224">
        <f>Z236*K236</f>
        <v>0</v>
      </c>
      <c r="AR236" s="23" t="s">
        <v>176</v>
      </c>
      <c r="AT236" s="23" t="s">
        <v>296</v>
      </c>
      <c r="AU236" s="23" t="s">
        <v>97</v>
      </c>
      <c r="AY236" s="23" t="s">
        <v>142</v>
      </c>
      <c r="BE236" s="138">
        <f>IF(U236="základní",N236,0)</f>
        <v>0</v>
      </c>
      <c r="BF236" s="138">
        <f>IF(U236="snížená",N236,0)</f>
        <v>0</v>
      </c>
      <c r="BG236" s="138">
        <f>IF(U236="zákl. přenesená",N236,0)</f>
        <v>0</v>
      </c>
      <c r="BH236" s="138">
        <f>IF(U236="sníž. přenesená",N236,0)</f>
        <v>0</v>
      </c>
      <c r="BI236" s="138">
        <f>IF(U236="nulová",N236,0)</f>
        <v>0</v>
      </c>
      <c r="BJ236" s="23" t="s">
        <v>81</v>
      </c>
      <c r="BK236" s="138">
        <f>ROUND(L236*K236,2)</f>
        <v>0</v>
      </c>
      <c r="BL236" s="23" t="s">
        <v>147</v>
      </c>
      <c r="BM236" s="23" t="s">
        <v>322</v>
      </c>
    </row>
    <row r="237" s="1" customFormat="1" ht="16.5" customHeight="1">
      <c r="B237" s="47"/>
      <c r="C237" s="214" t="s">
        <v>323</v>
      </c>
      <c r="D237" s="214" t="s">
        <v>143</v>
      </c>
      <c r="E237" s="215" t="s">
        <v>324</v>
      </c>
      <c r="F237" s="216" t="s">
        <v>325</v>
      </c>
      <c r="G237" s="216"/>
      <c r="H237" s="216"/>
      <c r="I237" s="216"/>
      <c r="J237" s="217" t="s">
        <v>198</v>
      </c>
      <c r="K237" s="218">
        <v>2</v>
      </c>
      <c r="L237" s="219">
        <v>0</v>
      </c>
      <c r="M237" s="220"/>
      <c r="N237" s="221">
        <f>ROUND(L237*K237,2)</f>
        <v>0</v>
      </c>
      <c r="O237" s="221"/>
      <c r="P237" s="221"/>
      <c r="Q237" s="221"/>
      <c r="R237" s="49"/>
      <c r="T237" s="222" t="s">
        <v>22</v>
      </c>
      <c r="U237" s="57" t="s">
        <v>41</v>
      </c>
      <c r="V237" s="48"/>
      <c r="W237" s="223">
        <f>V237*K237</f>
        <v>0</v>
      </c>
      <c r="X237" s="223">
        <v>0</v>
      </c>
      <c r="Y237" s="223">
        <f>X237*K237</f>
        <v>0</v>
      </c>
      <c r="Z237" s="223">
        <v>0</v>
      </c>
      <c r="AA237" s="224">
        <f>Z237*K237</f>
        <v>0</v>
      </c>
      <c r="AR237" s="23" t="s">
        <v>147</v>
      </c>
      <c r="AT237" s="23" t="s">
        <v>143</v>
      </c>
      <c r="AU237" s="23" t="s">
        <v>97</v>
      </c>
      <c r="AY237" s="23" t="s">
        <v>142</v>
      </c>
      <c r="BE237" s="138">
        <f>IF(U237="základní",N237,0)</f>
        <v>0</v>
      </c>
      <c r="BF237" s="138">
        <f>IF(U237="snížená",N237,0)</f>
        <v>0</v>
      </c>
      <c r="BG237" s="138">
        <f>IF(U237="zákl. přenesená",N237,0)</f>
        <v>0</v>
      </c>
      <c r="BH237" s="138">
        <f>IF(U237="sníž. přenesená",N237,0)</f>
        <v>0</v>
      </c>
      <c r="BI237" s="138">
        <f>IF(U237="nulová",N237,0)</f>
        <v>0</v>
      </c>
      <c r="BJ237" s="23" t="s">
        <v>81</v>
      </c>
      <c r="BK237" s="138">
        <f>ROUND(L237*K237,2)</f>
        <v>0</v>
      </c>
      <c r="BL237" s="23" t="s">
        <v>147</v>
      </c>
      <c r="BM237" s="23" t="s">
        <v>326</v>
      </c>
    </row>
    <row r="238" s="9" customFormat="1" ht="29.88" customHeight="1">
      <c r="B238" s="201"/>
      <c r="C238" s="202"/>
      <c r="D238" s="211" t="s">
        <v>109</v>
      </c>
      <c r="E238" s="211"/>
      <c r="F238" s="211"/>
      <c r="G238" s="211"/>
      <c r="H238" s="211"/>
      <c r="I238" s="211"/>
      <c r="J238" s="211"/>
      <c r="K238" s="211"/>
      <c r="L238" s="211"/>
      <c r="M238" s="211"/>
      <c r="N238" s="254">
        <f>BK238</f>
        <v>0</v>
      </c>
      <c r="O238" s="255"/>
      <c r="P238" s="255"/>
      <c r="Q238" s="255"/>
      <c r="R238" s="204"/>
      <c r="T238" s="205"/>
      <c r="U238" s="202"/>
      <c r="V238" s="202"/>
      <c r="W238" s="206">
        <f>SUM(W239:W240)</f>
        <v>0</v>
      </c>
      <c r="X238" s="202"/>
      <c r="Y238" s="206">
        <f>SUM(Y239:Y240)</f>
        <v>0.13800000000000001</v>
      </c>
      <c r="Z238" s="202"/>
      <c r="AA238" s="207">
        <f>SUM(AA239:AA240)</f>
        <v>0</v>
      </c>
      <c r="AR238" s="208" t="s">
        <v>81</v>
      </c>
      <c r="AT238" s="209" t="s">
        <v>75</v>
      </c>
      <c r="AU238" s="209" t="s">
        <v>81</v>
      </c>
      <c r="AY238" s="208" t="s">
        <v>142</v>
      </c>
      <c r="BK238" s="210">
        <f>SUM(BK239:BK240)</f>
        <v>0</v>
      </c>
    </row>
    <row r="239" s="1" customFormat="1" ht="38.25" customHeight="1">
      <c r="B239" s="47"/>
      <c r="C239" s="214" t="s">
        <v>327</v>
      </c>
      <c r="D239" s="214" t="s">
        <v>143</v>
      </c>
      <c r="E239" s="215" t="s">
        <v>328</v>
      </c>
      <c r="F239" s="216" t="s">
        <v>329</v>
      </c>
      <c r="G239" s="216"/>
      <c r="H239" s="216"/>
      <c r="I239" s="216"/>
      <c r="J239" s="217" t="s">
        <v>187</v>
      </c>
      <c r="K239" s="218">
        <v>138</v>
      </c>
      <c r="L239" s="219">
        <v>0</v>
      </c>
      <c r="M239" s="220"/>
      <c r="N239" s="221">
        <f>ROUND(L239*K239,2)</f>
        <v>0</v>
      </c>
      <c r="O239" s="221"/>
      <c r="P239" s="221"/>
      <c r="Q239" s="221"/>
      <c r="R239" s="49"/>
      <c r="T239" s="222" t="s">
        <v>22</v>
      </c>
      <c r="U239" s="57" t="s">
        <v>41</v>
      </c>
      <c r="V239" s="48"/>
      <c r="W239" s="223">
        <f>V239*K239</f>
        <v>0</v>
      </c>
      <c r="X239" s="223">
        <v>0</v>
      </c>
      <c r="Y239" s="223">
        <f>X239*K239</f>
        <v>0</v>
      </c>
      <c r="Z239" s="223">
        <v>0</v>
      </c>
      <c r="AA239" s="224">
        <f>Z239*K239</f>
        <v>0</v>
      </c>
      <c r="AR239" s="23" t="s">
        <v>147</v>
      </c>
      <c r="AT239" s="23" t="s">
        <v>143</v>
      </c>
      <c r="AU239" s="23" t="s">
        <v>97</v>
      </c>
      <c r="AY239" s="23" t="s">
        <v>142</v>
      </c>
      <c r="BE239" s="138">
        <f>IF(U239="základní",N239,0)</f>
        <v>0</v>
      </c>
      <c r="BF239" s="138">
        <f>IF(U239="snížená",N239,0)</f>
        <v>0</v>
      </c>
      <c r="BG239" s="138">
        <f>IF(U239="zákl. přenesená",N239,0)</f>
        <v>0</v>
      </c>
      <c r="BH239" s="138">
        <f>IF(U239="sníž. přenesená",N239,0)</f>
        <v>0</v>
      </c>
      <c r="BI239" s="138">
        <f>IF(U239="nulová",N239,0)</f>
        <v>0</v>
      </c>
      <c r="BJ239" s="23" t="s">
        <v>81</v>
      </c>
      <c r="BK239" s="138">
        <f>ROUND(L239*K239,2)</f>
        <v>0</v>
      </c>
      <c r="BL239" s="23" t="s">
        <v>147</v>
      </c>
      <c r="BM239" s="23" t="s">
        <v>330</v>
      </c>
    </row>
    <row r="240" s="1" customFormat="1" ht="25.5" customHeight="1">
      <c r="B240" s="47"/>
      <c r="C240" s="256" t="s">
        <v>331</v>
      </c>
      <c r="D240" s="256" t="s">
        <v>296</v>
      </c>
      <c r="E240" s="257" t="s">
        <v>320</v>
      </c>
      <c r="F240" s="258" t="s">
        <v>321</v>
      </c>
      <c r="G240" s="258"/>
      <c r="H240" s="258"/>
      <c r="I240" s="258"/>
      <c r="J240" s="259" t="s">
        <v>187</v>
      </c>
      <c r="K240" s="260">
        <v>138</v>
      </c>
      <c r="L240" s="261">
        <v>0</v>
      </c>
      <c r="M240" s="262"/>
      <c r="N240" s="263">
        <f>ROUND(L240*K240,2)</f>
        <v>0</v>
      </c>
      <c r="O240" s="221"/>
      <c r="P240" s="221"/>
      <c r="Q240" s="221"/>
      <c r="R240" s="49"/>
      <c r="T240" s="222" t="s">
        <v>22</v>
      </c>
      <c r="U240" s="57" t="s">
        <v>41</v>
      </c>
      <c r="V240" s="48"/>
      <c r="W240" s="223">
        <f>V240*K240</f>
        <v>0</v>
      </c>
      <c r="X240" s="223">
        <v>0.001</v>
      </c>
      <c r="Y240" s="223">
        <f>X240*K240</f>
        <v>0.13800000000000001</v>
      </c>
      <c r="Z240" s="223">
        <v>0</v>
      </c>
      <c r="AA240" s="224">
        <f>Z240*K240</f>
        <v>0</v>
      </c>
      <c r="AR240" s="23" t="s">
        <v>176</v>
      </c>
      <c r="AT240" s="23" t="s">
        <v>296</v>
      </c>
      <c r="AU240" s="23" t="s">
        <v>97</v>
      </c>
      <c r="AY240" s="23" t="s">
        <v>142</v>
      </c>
      <c r="BE240" s="138">
        <f>IF(U240="základní",N240,0)</f>
        <v>0</v>
      </c>
      <c r="BF240" s="138">
        <f>IF(U240="snížená",N240,0)</f>
        <v>0</v>
      </c>
      <c r="BG240" s="138">
        <f>IF(U240="zákl. přenesená",N240,0)</f>
        <v>0</v>
      </c>
      <c r="BH240" s="138">
        <f>IF(U240="sníž. přenesená",N240,0)</f>
        <v>0</v>
      </c>
      <c r="BI240" s="138">
        <f>IF(U240="nulová",N240,0)</f>
        <v>0</v>
      </c>
      <c r="BJ240" s="23" t="s">
        <v>81</v>
      </c>
      <c r="BK240" s="138">
        <f>ROUND(L240*K240,2)</f>
        <v>0</v>
      </c>
      <c r="BL240" s="23" t="s">
        <v>147</v>
      </c>
      <c r="BM240" s="23" t="s">
        <v>332</v>
      </c>
    </row>
    <row r="241" s="9" customFormat="1" ht="29.88" customHeight="1">
      <c r="B241" s="201"/>
      <c r="C241" s="202"/>
      <c r="D241" s="211" t="s">
        <v>110</v>
      </c>
      <c r="E241" s="211"/>
      <c r="F241" s="211"/>
      <c r="G241" s="211"/>
      <c r="H241" s="211"/>
      <c r="I241" s="211"/>
      <c r="J241" s="211"/>
      <c r="K241" s="211"/>
      <c r="L241" s="211"/>
      <c r="M241" s="211"/>
      <c r="N241" s="254">
        <f>BK241</f>
        <v>0</v>
      </c>
      <c r="O241" s="255"/>
      <c r="P241" s="255"/>
      <c r="Q241" s="255"/>
      <c r="R241" s="204"/>
      <c r="T241" s="205"/>
      <c r="U241" s="202"/>
      <c r="V241" s="202"/>
      <c r="W241" s="206">
        <f>SUM(W242:W246)</f>
        <v>0</v>
      </c>
      <c r="X241" s="202"/>
      <c r="Y241" s="206">
        <f>SUM(Y242:Y246)</f>
        <v>0</v>
      </c>
      <c r="Z241" s="202"/>
      <c r="AA241" s="207">
        <f>SUM(AA242:AA246)</f>
        <v>0</v>
      </c>
      <c r="AR241" s="208" t="s">
        <v>81</v>
      </c>
      <c r="AT241" s="209" t="s">
        <v>75</v>
      </c>
      <c r="AU241" s="209" t="s">
        <v>81</v>
      </c>
      <c r="AY241" s="208" t="s">
        <v>142</v>
      </c>
      <c r="BK241" s="210">
        <f>SUM(BK242:BK246)</f>
        <v>0</v>
      </c>
    </row>
    <row r="242" s="1" customFormat="1" ht="16.5" customHeight="1">
      <c r="B242" s="47"/>
      <c r="C242" s="214" t="s">
        <v>333</v>
      </c>
      <c r="D242" s="214" t="s">
        <v>143</v>
      </c>
      <c r="E242" s="215" t="s">
        <v>334</v>
      </c>
      <c r="F242" s="216" t="s">
        <v>335</v>
      </c>
      <c r="G242" s="216"/>
      <c r="H242" s="216"/>
      <c r="I242" s="216"/>
      <c r="J242" s="217" t="s">
        <v>187</v>
      </c>
      <c r="K242" s="218">
        <v>106.5</v>
      </c>
      <c r="L242" s="219">
        <v>0</v>
      </c>
      <c r="M242" s="220"/>
      <c r="N242" s="221">
        <f>ROUND(L242*K242,2)</f>
        <v>0</v>
      </c>
      <c r="O242" s="221"/>
      <c r="P242" s="221"/>
      <c r="Q242" s="221"/>
      <c r="R242" s="49"/>
      <c r="T242" s="222" t="s">
        <v>22</v>
      </c>
      <c r="U242" s="57" t="s">
        <v>41</v>
      </c>
      <c r="V242" s="48"/>
      <c r="W242" s="223">
        <f>V242*K242</f>
        <v>0</v>
      </c>
      <c r="X242" s="223">
        <v>0</v>
      </c>
      <c r="Y242" s="223">
        <f>X242*K242</f>
        <v>0</v>
      </c>
      <c r="Z242" s="223">
        <v>0</v>
      </c>
      <c r="AA242" s="224">
        <f>Z242*K242</f>
        <v>0</v>
      </c>
      <c r="AR242" s="23" t="s">
        <v>147</v>
      </c>
      <c r="AT242" s="23" t="s">
        <v>143</v>
      </c>
      <c r="AU242" s="23" t="s">
        <v>97</v>
      </c>
      <c r="AY242" s="23" t="s">
        <v>142</v>
      </c>
      <c r="BE242" s="138">
        <f>IF(U242="základní",N242,0)</f>
        <v>0</v>
      </c>
      <c r="BF242" s="138">
        <f>IF(U242="snížená",N242,0)</f>
        <v>0</v>
      </c>
      <c r="BG242" s="138">
        <f>IF(U242="zákl. přenesená",N242,0)</f>
        <v>0</v>
      </c>
      <c r="BH242" s="138">
        <f>IF(U242="sníž. přenesená",N242,0)</f>
        <v>0</v>
      </c>
      <c r="BI242" s="138">
        <f>IF(U242="nulová",N242,0)</f>
        <v>0</v>
      </c>
      <c r="BJ242" s="23" t="s">
        <v>81</v>
      </c>
      <c r="BK242" s="138">
        <f>ROUND(L242*K242,2)</f>
        <v>0</v>
      </c>
      <c r="BL242" s="23" t="s">
        <v>147</v>
      </c>
      <c r="BM242" s="23" t="s">
        <v>336</v>
      </c>
    </row>
    <row r="243" s="1" customFormat="1" ht="25.5" customHeight="1">
      <c r="B243" s="47"/>
      <c r="C243" s="214" t="s">
        <v>337</v>
      </c>
      <c r="D243" s="214" t="s">
        <v>143</v>
      </c>
      <c r="E243" s="215" t="s">
        <v>338</v>
      </c>
      <c r="F243" s="216" t="s">
        <v>339</v>
      </c>
      <c r="G243" s="216"/>
      <c r="H243" s="216"/>
      <c r="I243" s="216"/>
      <c r="J243" s="217" t="s">
        <v>187</v>
      </c>
      <c r="K243" s="218">
        <v>106.5</v>
      </c>
      <c r="L243" s="219">
        <v>0</v>
      </c>
      <c r="M243" s="220"/>
      <c r="N243" s="221">
        <f>ROUND(L243*K243,2)</f>
        <v>0</v>
      </c>
      <c r="O243" s="221"/>
      <c r="P243" s="221"/>
      <c r="Q243" s="221"/>
      <c r="R243" s="49"/>
      <c r="T243" s="222" t="s">
        <v>22</v>
      </c>
      <c r="U243" s="57" t="s">
        <v>41</v>
      </c>
      <c r="V243" s="48"/>
      <c r="W243" s="223">
        <f>V243*K243</f>
        <v>0</v>
      </c>
      <c r="X243" s="223">
        <v>0</v>
      </c>
      <c r="Y243" s="223">
        <f>X243*K243</f>
        <v>0</v>
      </c>
      <c r="Z243" s="223">
        <v>0</v>
      </c>
      <c r="AA243" s="224">
        <f>Z243*K243</f>
        <v>0</v>
      </c>
      <c r="AR243" s="23" t="s">
        <v>147</v>
      </c>
      <c r="AT243" s="23" t="s">
        <v>143</v>
      </c>
      <c r="AU243" s="23" t="s">
        <v>97</v>
      </c>
      <c r="AY243" s="23" t="s">
        <v>142</v>
      </c>
      <c r="BE243" s="138">
        <f>IF(U243="základní",N243,0)</f>
        <v>0</v>
      </c>
      <c r="BF243" s="138">
        <f>IF(U243="snížená",N243,0)</f>
        <v>0</v>
      </c>
      <c r="BG243" s="138">
        <f>IF(U243="zákl. přenesená",N243,0)</f>
        <v>0</v>
      </c>
      <c r="BH243" s="138">
        <f>IF(U243="sníž. přenesená",N243,0)</f>
        <v>0</v>
      </c>
      <c r="BI243" s="138">
        <f>IF(U243="nulová",N243,0)</f>
        <v>0</v>
      </c>
      <c r="BJ243" s="23" t="s">
        <v>81</v>
      </c>
      <c r="BK243" s="138">
        <f>ROUND(L243*K243,2)</f>
        <v>0</v>
      </c>
      <c r="BL243" s="23" t="s">
        <v>147</v>
      </c>
      <c r="BM243" s="23" t="s">
        <v>340</v>
      </c>
    </row>
    <row r="244" s="10" customFormat="1" ht="16.5" customHeight="1">
      <c r="B244" s="225"/>
      <c r="C244" s="226"/>
      <c r="D244" s="226"/>
      <c r="E244" s="227" t="s">
        <v>22</v>
      </c>
      <c r="F244" s="228" t="s">
        <v>341</v>
      </c>
      <c r="G244" s="229"/>
      <c r="H244" s="229"/>
      <c r="I244" s="229"/>
      <c r="J244" s="226"/>
      <c r="K244" s="230">
        <v>77.25</v>
      </c>
      <c r="L244" s="226"/>
      <c r="M244" s="226"/>
      <c r="N244" s="226"/>
      <c r="O244" s="226"/>
      <c r="P244" s="226"/>
      <c r="Q244" s="226"/>
      <c r="R244" s="231"/>
      <c r="T244" s="232"/>
      <c r="U244" s="226"/>
      <c r="V244" s="226"/>
      <c r="W244" s="226"/>
      <c r="X244" s="226"/>
      <c r="Y244" s="226"/>
      <c r="Z244" s="226"/>
      <c r="AA244" s="233"/>
      <c r="AT244" s="234" t="s">
        <v>150</v>
      </c>
      <c r="AU244" s="234" t="s">
        <v>97</v>
      </c>
      <c r="AV244" s="10" t="s">
        <v>97</v>
      </c>
      <c r="AW244" s="10" t="s">
        <v>34</v>
      </c>
      <c r="AX244" s="10" t="s">
        <v>76</v>
      </c>
      <c r="AY244" s="234" t="s">
        <v>142</v>
      </c>
    </row>
    <row r="245" s="10" customFormat="1" ht="16.5" customHeight="1">
      <c r="B245" s="225"/>
      <c r="C245" s="226"/>
      <c r="D245" s="226"/>
      <c r="E245" s="227" t="s">
        <v>22</v>
      </c>
      <c r="F245" s="244" t="s">
        <v>342</v>
      </c>
      <c r="G245" s="226"/>
      <c r="H245" s="226"/>
      <c r="I245" s="226"/>
      <c r="J245" s="226"/>
      <c r="K245" s="230">
        <v>29.25</v>
      </c>
      <c r="L245" s="226"/>
      <c r="M245" s="226"/>
      <c r="N245" s="226"/>
      <c r="O245" s="226"/>
      <c r="P245" s="226"/>
      <c r="Q245" s="226"/>
      <c r="R245" s="231"/>
      <c r="T245" s="232"/>
      <c r="U245" s="226"/>
      <c r="V245" s="226"/>
      <c r="W245" s="226"/>
      <c r="X245" s="226"/>
      <c r="Y245" s="226"/>
      <c r="Z245" s="226"/>
      <c r="AA245" s="233"/>
      <c r="AT245" s="234" t="s">
        <v>150</v>
      </c>
      <c r="AU245" s="234" t="s">
        <v>97</v>
      </c>
      <c r="AV245" s="10" t="s">
        <v>97</v>
      </c>
      <c r="AW245" s="10" t="s">
        <v>34</v>
      </c>
      <c r="AX245" s="10" t="s">
        <v>76</v>
      </c>
      <c r="AY245" s="234" t="s">
        <v>142</v>
      </c>
    </row>
    <row r="246" s="11" customFormat="1" ht="16.5" customHeight="1">
      <c r="B246" s="235"/>
      <c r="C246" s="236"/>
      <c r="D246" s="236"/>
      <c r="E246" s="237" t="s">
        <v>22</v>
      </c>
      <c r="F246" s="238" t="s">
        <v>151</v>
      </c>
      <c r="G246" s="236"/>
      <c r="H246" s="236"/>
      <c r="I246" s="236"/>
      <c r="J246" s="236"/>
      <c r="K246" s="239">
        <v>106.5</v>
      </c>
      <c r="L246" s="236"/>
      <c r="M246" s="236"/>
      <c r="N246" s="236"/>
      <c r="O246" s="236"/>
      <c r="P246" s="236"/>
      <c r="Q246" s="236"/>
      <c r="R246" s="240"/>
      <c r="T246" s="241"/>
      <c r="U246" s="236"/>
      <c r="V246" s="236"/>
      <c r="W246" s="236"/>
      <c r="X246" s="236"/>
      <c r="Y246" s="236"/>
      <c r="Z246" s="236"/>
      <c r="AA246" s="242"/>
      <c r="AT246" s="243" t="s">
        <v>150</v>
      </c>
      <c r="AU246" s="243" t="s">
        <v>97</v>
      </c>
      <c r="AV246" s="11" t="s">
        <v>147</v>
      </c>
      <c r="AW246" s="11" t="s">
        <v>34</v>
      </c>
      <c r="AX246" s="11" t="s">
        <v>81</v>
      </c>
      <c r="AY246" s="243" t="s">
        <v>142</v>
      </c>
    </row>
    <row r="247" s="9" customFormat="1" ht="29.88" customHeight="1">
      <c r="B247" s="201"/>
      <c r="C247" s="202"/>
      <c r="D247" s="211" t="s">
        <v>111</v>
      </c>
      <c r="E247" s="211"/>
      <c r="F247" s="211"/>
      <c r="G247" s="211"/>
      <c r="H247" s="211"/>
      <c r="I247" s="211"/>
      <c r="J247" s="211"/>
      <c r="K247" s="211"/>
      <c r="L247" s="211"/>
      <c r="M247" s="211"/>
      <c r="N247" s="212">
        <f>BK247</f>
        <v>0</v>
      </c>
      <c r="O247" s="213"/>
      <c r="P247" s="213"/>
      <c r="Q247" s="213"/>
      <c r="R247" s="204"/>
      <c r="T247" s="205"/>
      <c r="U247" s="202"/>
      <c r="V247" s="202"/>
      <c r="W247" s="206">
        <f>SUM(W248:W262)</f>
        <v>0</v>
      </c>
      <c r="X247" s="202"/>
      <c r="Y247" s="206">
        <f>SUM(Y248:Y262)</f>
        <v>15.3864544</v>
      </c>
      <c r="Z247" s="202"/>
      <c r="AA247" s="207">
        <f>SUM(AA248:AA262)</f>
        <v>0</v>
      </c>
      <c r="AR247" s="208" t="s">
        <v>81</v>
      </c>
      <c r="AT247" s="209" t="s">
        <v>75</v>
      </c>
      <c r="AU247" s="209" t="s">
        <v>81</v>
      </c>
      <c r="AY247" s="208" t="s">
        <v>142</v>
      </c>
      <c r="BK247" s="210">
        <f>SUM(BK248:BK262)</f>
        <v>0</v>
      </c>
    </row>
    <row r="248" s="1" customFormat="1" ht="25.5" customHeight="1">
      <c r="B248" s="47"/>
      <c r="C248" s="214" t="s">
        <v>343</v>
      </c>
      <c r="D248" s="214" t="s">
        <v>143</v>
      </c>
      <c r="E248" s="215" t="s">
        <v>344</v>
      </c>
      <c r="F248" s="216" t="s">
        <v>345</v>
      </c>
      <c r="G248" s="216"/>
      <c r="H248" s="216"/>
      <c r="I248" s="216"/>
      <c r="J248" s="217" t="s">
        <v>146</v>
      </c>
      <c r="K248" s="218">
        <v>6.7240000000000002</v>
      </c>
      <c r="L248" s="219">
        <v>0</v>
      </c>
      <c r="M248" s="220"/>
      <c r="N248" s="221">
        <f>ROUND(L248*K248,2)</f>
        <v>0</v>
      </c>
      <c r="O248" s="221"/>
      <c r="P248" s="221"/>
      <c r="Q248" s="221"/>
      <c r="R248" s="49"/>
      <c r="T248" s="222" t="s">
        <v>22</v>
      </c>
      <c r="U248" s="57" t="s">
        <v>41</v>
      </c>
      <c r="V248" s="48"/>
      <c r="W248" s="223">
        <f>V248*K248</f>
        <v>0</v>
      </c>
      <c r="X248" s="223">
        <v>2.2563399999999998</v>
      </c>
      <c r="Y248" s="223">
        <f>X248*K248</f>
        <v>15.171630159999999</v>
      </c>
      <c r="Z248" s="223">
        <v>0</v>
      </c>
      <c r="AA248" s="224">
        <f>Z248*K248</f>
        <v>0</v>
      </c>
      <c r="AR248" s="23" t="s">
        <v>147</v>
      </c>
      <c r="AT248" s="23" t="s">
        <v>143</v>
      </c>
      <c r="AU248" s="23" t="s">
        <v>97</v>
      </c>
      <c r="AY248" s="23" t="s">
        <v>142</v>
      </c>
      <c r="BE248" s="138">
        <f>IF(U248="základní",N248,0)</f>
        <v>0</v>
      </c>
      <c r="BF248" s="138">
        <f>IF(U248="snížená",N248,0)</f>
        <v>0</v>
      </c>
      <c r="BG248" s="138">
        <f>IF(U248="zákl. přenesená",N248,0)</f>
        <v>0</v>
      </c>
      <c r="BH248" s="138">
        <f>IF(U248="sníž. přenesená",N248,0)</f>
        <v>0</v>
      </c>
      <c r="BI248" s="138">
        <f>IF(U248="nulová",N248,0)</f>
        <v>0</v>
      </c>
      <c r="BJ248" s="23" t="s">
        <v>81</v>
      </c>
      <c r="BK248" s="138">
        <f>ROUND(L248*K248,2)</f>
        <v>0</v>
      </c>
      <c r="BL248" s="23" t="s">
        <v>147</v>
      </c>
      <c r="BM248" s="23" t="s">
        <v>346</v>
      </c>
    </row>
    <row r="249" s="10" customFormat="1" ht="16.5" customHeight="1">
      <c r="B249" s="225"/>
      <c r="C249" s="226"/>
      <c r="D249" s="226"/>
      <c r="E249" s="227" t="s">
        <v>22</v>
      </c>
      <c r="F249" s="228" t="s">
        <v>204</v>
      </c>
      <c r="G249" s="229"/>
      <c r="H249" s="229"/>
      <c r="I249" s="229"/>
      <c r="J249" s="226"/>
      <c r="K249" s="230">
        <v>4.7089999999999996</v>
      </c>
      <c r="L249" s="226"/>
      <c r="M249" s="226"/>
      <c r="N249" s="226"/>
      <c r="O249" s="226"/>
      <c r="P249" s="226"/>
      <c r="Q249" s="226"/>
      <c r="R249" s="231"/>
      <c r="T249" s="232"/>
      <c r="U249" s="226"/>
      <c r="V249" s="226"/>
      <c r="W249" s="226"/>
      <c r="X249" s="226"/>
      <c r="Y249" s="226"/>
      <c r="Z249" s="226"/>
      <c r="AA249" s="233"/>
      <c r="AT249" s="234" t="s">
        <v>150</v>
      </c>
      <c r="AU249" s="234" t="s">
        <v>97</v>
      </c>
      <c r="AV249" s="10" t="s">
        <v>97</v>
      </c>
      <c r="AW249" s="10" t="s">
        <v>34</v>
      </c>
      <c r="AX249" s="10" t="s">
        <v>76</v>
      </c>
      <c r="AY249" s="234" t="s">
        <v>142</v>
      </c>
    </row>
    <row r="250" s="10" customFormat="1" ht="16.5" customHeight="1">
      <c r="B250" s="225"/>
      <c r="C250" s="226"/>
      <c r="D250" s="226"/>
      <c r="E250" s="227" t="s">
        <v>22</v>
      </c>
      <c r="F250" s="244" t="s">
        <v>205</v>
      </c>
      <c r="G250" s="226"/>
      <c r="H250" s="226"/>
      <c r="I250" s="226"/>
      <c r="J250" s="226"/>
      <c r="K250" s="230">
        <v>1.905</v>
      </c>
      <c r="L250" s="226"/>
      <c r="M250" s="226"/>
      <c r="N250" s="226"/>
      <c r="O250" s="226"/>
      <c r="P250" s="226"/>
      <c r="Q250" s="226"/>
      <c r="R250" s="231"/>
      <c r="T250" s="232"/>
      <c r="U250" s="226"/>
      <c r="V250" s="226"/>
      <c r="W250" s="226"/>
      <c r="X250" s="226"/>
      <c r="Y250" s="226"/>
      <c r="Z250" s="226"/>
      <c r="AA250" s="233"/>
      <c r="AT250" s="234" t="s">
        <v>150</v>
      </c>
      <c r="AU250" s="234" t="s">
        <v>97</v>
      </c>
      <c r="AV250" s="10" t="s">
        <v>97</v>
      </c>
      <c r="AW250" s="10" t="s">
        <v>34</v>
      </c>
      <c r="AX250" s="10" t="s">
        <v>76</v>
      </c>
      <c r="AY250" s="234" t="s">
        <v>142</v>
      </c>
    </row>
    <row r="251" s="10" customFormat="1" ht="16.5" customHeight="1">
      <c r="B251" s="225"/>
      <c r="C251" s="226"/>
      <c r="D251" s="226"/>
      <c r="E251" s="227" t="s">
        <v>22</v>
      </c>
      <c r="F251" s="244" t="s">
        <v>206</v>
      </c>
      <c r="G251" s="226"/>
      <c r="H251" s="226"/>
      <c r="I251" s="226"/>
      <c r="J251" s="226"/>
      <c r="K251" s="230">
        <v>0.10299999999999999</v>
      </c>
      <c r="L251" s="226"/>
      <c r="M251" s="226"/>
      <c r="N251" s="226"/>
      <c r="O251" s="226"/>
      <c r="P251" s="226"/>
      <c r="Q251" s="226"/>
      <c r="R251" s="231"/>
      <c r="T251" s="232"/>
      <c r="U251" s="226"/>
      <c r="V251" s="226"/>
      <c r="W251" s="226"/>
      <c r="X251" s="226"/>
      <c r="Y251" s="226"/>
      <c r="Z251" s="226"/>
      <c r="AA251" s="233"/>
      <c r="AT251" s="234" t="s">
        <v>150</v>
      </c>
      <c r="AU251" s="234" t="s">
        <v>97</v>
      </c>
      <c r="AV251" s="10" t="s">
        <v>97</v>
      </c>
      <c r="AW251" s="10" t="s">
        <v>34</v>
      </c>
      <c r="AX251" s="10" t="s">
        <v>76</v>
      </c>
      <c r="AY251" s="234" t="s">
        <v>142</v>
      </c>
    </row>
    <row r="252" s="10" customFormat="1" ht="16.5" customHeight="1">
      <c r="B252" s="225"/>
      <c r="C252" s="226"/>
      <c r="D252" s="226"/>
      <c r="E252" s="227" t="s">
        <v>22</v>
      </c>
      <c r="F252" s="244" t="s">
        <v>207</v>
      </c>
      <c r="G252" s="226"/>
      <c r="H252" s="226"/>
      <c r="I252" s="226"/>
      <c r="J252" s="226"/>
      <c r="K252" s="230">
        <v>0.0070000000000000001</v>
      </c>
      <c r="L252" s="226"/>
      <c r="M252" s="226"/>
      <c r="N252" s="226"/>
      <c r="O252" s="226"/>
      <c r="P252" s="226"/>
      <c r="Q252" s="226"/>
      <c r="R252" s="231"/>
      <c r="T252" s="232"/>
      <c r="U252" s="226"/>
      <c r="V252" s="226"/>
      <c r="W252" s="226"/>
      <c r="X252" s="226"/>
      <c r="Y252" s="226"/>
      <c r="Z252" s="226"/>
      <c r="AA252" s="233"/>
      <c r="AT252" s="234" t="s">
        <v>150</v>
      </c>
      <c r="AU252" s="234" t="s">
        <v>97</v>
      </c>
      <c r="AV252" s="10" t="s">
        <v>97</v>
      </c>
      <c r="AW252" s="10" t="s">
        <v>34</v>
      </c>
      <c r="AX252" s="10" t="s">
        <v>76</v>
      </c>
      <c r="AY252" s="234" t="s">
        <v>142</v>
      </c>
    </row>
    <row r="253" s="11" customFormat="1" ht="16.5" customHeight="1">
      <c r="B253" s="235"/>
      <c r="C253" s="236"/>
      <c r="D253" s="236"/>
      <c r="E253" s="237" t="s">
        <v>22</v>
      </c>
      <c r="F253" s="238" t="s">
        <v>151</v>
      </c>
      <c r="G253" s="236"/>
      <c r="H253" s="236"/>
      <c r="I253" s="236"/>
      <c r="J253" s="236"/>
      <c r="K253" s="239">
        <v>6.7240000000000002</v>
      </c>
      <c r="L253" s="236"/>
      <c r="M253" s="236"/>
      <c r="N253" s="236"/>
      <c r="O253" s="236"/>
      <c r="P253" s="236"/>
      <c r="Q253" s="236"/>
      <c r="R253" s="240"/>
      <c r="T253" s="241"/>
      <c r="U253" s="236"/>
      <c r="V253" s="236"/>
      <c r="W253" s="236"/>
      <c r="X253" s="236"/>
      <c r="Y253" s="236"/>
      <c r="Z253" s="236"/>
      <c r="AA253" s="242"/>
      <c r="AT253" s="243" t="s">
        <v>150</v>
      </c>
      <c r="AU253" s="243" t="s">
        <v>97</v>
      </c>
      <c r="AV253" s="11" t="s">
        <v>147</v>
      </c>
      <c r="AW253" s="11" t="s">
        <v>34</v>
      </c>
      <c r="AX253" s="11" t="s">
        <v>81</v>
      </c>
      <c r="AY253" s="243" t="s">
        <v>142</v>
      </c>
    </row>
    <row r="254" s="1" customFormat="1" ht="38.25" customHeight="1">
      <c r="B254" s="47"/>
      <c r="C254" s="214" t="s">
        <v>347</v>
      </c>
      <c r="D254" s="214" t="s">
        <v>143</v>
      </c>
      <c r="E254" s="215" t="s">
        <v>348</v>
      </c>
      <c r="F254" s="216" t="s">
        <v>349</v>
      </c>
      <c r="G254" s="216"/>
      <c r="H254" s="216"/>
      <c r="I254" s="216"/>
      <c r="J254" s="217" t="s">
        <v>146</v>
      </c>
      <c r="K254" s="218">
        <v>6.7240000000000002</v>
      </c>
      <c r="L254" s="219">
        <v>0</v>
      </c>
      <c r="M254" s="220"/>
      <c r="N254" s="221">
        <f>ROUND(L254*K254,2)</f>
        <v>0</v>
      </c>
      <c r="O254" s="221"/>
      <c r="P254" s="221"/>
      <c r="Q254" s="221"/>
      <c r="R254" s="49"/>
      <c r="T254" s="222" t="s">
        <v>22</v>
      </c>
      <c r="U254" s="57" t="s">
        <v>41</v>
      </c>
      <c r="V254" s="48"/>
      <c r="W254" s="223">
        <f>V254*K254</f>
        <v>0</v>
      </c>
      <c r="X254" s="223">
        <v>0</v>
      </c>
      <c r="Y254" s="223">
        <f>X254*K254</f>
        <v>0</v>
      </c>
      <c r="Z254" s="223">
        <v>0</v>
      </c>
      <c r="AA254" s="224">
        <f>Z254*K254</f>
        <v>0</v>
      </c>
      <c r="AR254" s="23" t="s">
        <v>147</v>
      </c>
      <c r="AT254" s="23" t="s">
        <v>143</v>
      </c>
      <c r="AU254" s="23" t="s">
        <v>97</v>
      </c>
      <c r="AY254" s="23" t="s">
        <v>142</v>
      </c>
      <c r="BE254" s="138">
        <f>IF(U254="základní",N254,0)</f>
        <v>0</v>
      </c>
      <c r="BF254" s="138">
        <f>IF(U254="snížená",N254,0)</f>
        <v>0</v>
      </c>
      <c r="BG254" s="138">
        <f>IF(U254="zákl. přenesená",N254,0)</f>
        <v>0</v>
      </c>
      <c r="BH254" s="138">
        <f>IF(U254="sníž. přenesená",N254,0)</f>
        <v>0</v>
      </c>
      <c r="BI254" s="138">
        <f>IF(U254="nulová",N254,0)</f>
        <v>0</v>
      </c>
      <c r="BJ254" s="23" t="s">
        <v>81</v>
      </c>
      <c r="BK254" s="138">
        <f>ROUND(L254*K254,2)</f>
        <v>0</v>
      </c>
      <c r="BL254" s="23" t="s">
        <v>147</v>
      </c>
      <c r="BM254" s="23" t="s">
        <v>350</v>
      </c>
    </row>
    <row r="255" s="1" customFormat="1" ht="16.5" customHeight="1">
      <c r="B255" s="47"/>
      <c r="C255" s="214" t="s">
        <v>351</v>
      </c>
      <c r="D255" s="214" t="s">
        <v>143</v>
      </c>
      <c r="E255" s="215" t="s">
        <v>352</v>
      </c>
      <c r="F255" s="216" t="s">
        <v>353</v>
      </c>
      <c r="G255" s="216"/>
      <c r="H255" s="216"/>
      <c r="I255" s="216"/>
      <c r="J255" s="217" t="s">
        <v>231</v>
      </c>
      <c r="K255" s="218">
        <v>0.20399999999999999</v>
      </c>
      <c r="L255" s="219">
        <v>0</v>
      </c>
      <c r="M255" s="220"/>
      <c r="N255" s="221">
        <f>ROUND(L255*K255,2)</f>
        <v>0</v>
      </c>
      <c r="O255" s="221"/>
      <c r="P255" s="221"/>
      <c r="Q255" s="221"/>
      <c r="R255" s="49"/>
      <c r="T255" s="222" t="s">
        <v>22</v>
      </c>
      <c r="U255" s="57" t="s">
        <v>41</v>
      </c>
      <c r="V255" s="48"/>
      <c r="W255" s="223">
        <f>V255*K255</f>
        <v>0</v>
      </c>
      <c r="X255" s="223">
        <v>1.0530600000000001</v>
      </c>
      <c r="Y255" s="223">
        <f>X255*K255</f>
        <v>0.21482424</v>
      </c>
      <c r="Z255" s="223">
        <v>0</v>
      </c>
      <c r="AA255" s="224">
        <f>Z255*K255</f>
        <v>0</v>
      </c>
      <c r="AR255" s="23" t="s">
        <v>147</v>
      </c>
      <c r="AT255" s="23" t="s">
        <v>143</v>
      </c>
      <c r="AU255" s="23" t="s">
        <v>97</v>
      </c>
      <c r="AY255" s="23" t="s">
        <v>142</v>
      </c>
      <c r="BE255" s="138">
        <f>IF(U255="základní",N255,0)</f>
        <v>0</v>
      </c>
      <c r="BF255" s="138">
        <f>IF(U255="snížená",N255,0)</f>
        <v>0</v>
      </c>
      <c r="BG255" s="138">
        <f>IF(U255="zákl. přenesená",N255,0)</f>
        <v>0</v>
      </c>
      <c r="BH255" s="138">
        <f>IF(U255="sníž. přenesená",N255,0)</f>
        <v>0</v>
      </c>
      <c r="BI255" s="138">
        <f>IF(U255="nulová",N255,0)</f>
        <v>0</v>
      </c>
      <c r="BJ255" s="23" t="s">
        <v>81</v>
      </c>
      <c r="BK255" s="138">
        <f>ROUND(L255*K255,2)</f>
        <v>0</v>
      </c>
      <c r="BL255" s="23" t="s">
        <v>147</v>
      </c>
      <c r="BM255" s="23" t="s">
        <v>354</v>
      </c>
    </row>
    <row r="256" s="10" customFormat="1" ht="16.5" customHeight="1">
      <c r="B256" s="225"/>
      <c r="C256" s="226"/>
      <c r="D256" s="226"/>
      <c r="E256" s="227" t="s">
        <v>22</v>
      </c>
      <c r="F256" s="228" t="s">
        <v>233</v>
      </c>
      <c r="G256" s="229"/>
      <c r="H256" s="229"/>
      <c r="I256" s="229"/>
      <c r="J256" s="226"/>
      <c r="K256" s="230">
        <v>47.090000000000003</v>
      </c>
      <c r="L256" s="226"/>
      <c r="M256" s="226"/>
      <c r="N256" s="226"/>
      <c r="O256" s="226"/>
      <c r="P256" s="226"/>
      <c r="Q256" s="226"/>
      <c r="R256" s="231"/>
      <c r="T256" s="232"/>
      <c r="U256" s="226"/>
      <c r="V256" s="226"/>
      <c r="W256" s="226"/>
      <c r="X256" s="226"/>
      <c r="Y256" s="226"/>
      <c r="Z256" s="226"/>
      <c r="AA256" s="233"/>
      <c r="AT256" s="234" t="s">
        <v>150</v>
      </c>
      <c r="AU256" s="234" t="s">
        <v>97</v>
      </c>
      <c r="AV256" s="10" t="s">
        <v>97</v>
      </c>
      <c r="AW256" s="10" t="s">
        <v>34</v>
      </c>
      <c r="AX256" s="10" t="s">
        <v>76</v>
      </c>
      <c r="AY256" s="234" t="s">
        <v>142</v>
      </c>
    </row>
    <row r="257" s="10" customFormat="1" ht="16.5" customHeight="1">
      <c r="B257" s="225"/>
      <c r="C257" s="226"/>
      <c r="D257" s="226"/>
      <c r="E257" s="227" t="s">
        <v>22</v>
      </c>
      <c r="F257" s="244" t="s">
        <v>234</v>
      </c>
      <c r="G257" s="226"/>
      <c r="H257" s="226"/>
      <c r="I257" s="226"/>
      <c r="J257" s="226"/>
      <c r="K257" s="230">
        <v>19.050000000000001</v>
      </c>
      <c r="L257" s="226"/>
      <c r="M257" s="226"/>
      <c r="N257" s="226"/>
      <c r="O257" s="226"/>
      <c r="P257" s="226"/>
      <c r="Q257" s="226"/>
      <c r="R257" s="231"/>
      <c r="T257" s="232"/>
      <c r="U257" s="226"/>
      <c r="V257" s="226"/>
      <c r="W257" s="226"/>
      <c r="X257" s="226"/>
      <c r="Y257" s="226"/>
      <c r="Z257" s="226"/>
      <c r="AA257" s="233"/>
      <c r="AT257" s="234" t="s">
        <v>150</v>
      </c>
      <c r="AU257" s="234" t="s">
        <v>97</v>
      </c>
      <c r="AV257" s="10" t="s">
        <v>97</v>
      </c>
      <c r="AW257" s="10" t="s">
        <v>34</v>
      </c>
      <c r="AX257" s="10" t="s">
        <v>76</v>
      </c>
      <c r="AY257" s="234" t="s">
        <v>142</v>
      </c>
    </row>
    <row r="258" s="10" customFormat="1" ht="16.5" customHeight="1">
      <c r="B258" s="225"/>
      <c r="C258" s="226"/>
      <c r="D258" s="226"/>
      <c r="E258" s="227" t="s">
        <v>22</v>
      </c>
      <c r="F258" s="244" t="s">
        <v>235</v>
      </c>
      <c r="G258" s="226"/>
      <c r="H258" s="226"/>
      <c r="I258" s="226"/>
      <c r="J258" s="226"/>
      <c r="K258" s="230">
        <v>1.0269999999999999</v>
      </c>
      <c r="L258" s="226"/>
      <c r="M258" s="226"/>
      <c r="N258" s="226"/>
      <c r="O258" s="226"/>
      <c r="P258" s="226"/>
      <c r="Q258" s="226"/>
      <c r="R258" s="231"/>
      <c r="T258" s="232"/>
      <c r="U258" s="226"/>
      <c r="V258" s="226"/>
      <c r="W258" s="226"/>
      <c r="X258" s="226"/>
      <c r="Y258" s="226"/>
      <c r="Z258" s="226"/>
      <c r="AA258" s="233"/>
      <c r="AT258" s="234" t="s">
        <v>150</v>
      </c>
      <c r="AU258" s="234" t="s">
        <v>97</v>
      </c>
      <c r="AV258" s="10" t="s">
        <v>97</v>
      </c>
      <c r="AW258" s="10" t="s">
        <v>34</v>
      </c>
      <c r="AX258" s="10" t="s">
        <v>76</v>
      </c>
      <c r="AY258" s="234" t="s">
        <v>142</v>
      </c>
    </row>
    <row r="259" s="10" customFormat="1" ht="16.5" customHeight="1">
      <c r="B259" s="225"/>
      <c r="C259" s="226"/>
      <c r="D259" s="226"/>
      <c r="E259" s="227" t="s">
        <v>22</v>
      </c>
      <c r="F259" s="244" t="s">
        <v>236</v>
      </c>
      <c r="G259" s="226"/>
      <c r="H259" s="226"/>
      <c r="I259" s="226"/>
      <c r="J259" s="226"/>
      <c r="K259" s="230">
        <v>0.065000000000000002</v>
      </c>
      <c r="L259" s="226"/>
      <c r="M259" s="226"/>
      <c r="N259" s="226"/>
      <c r="O259" s="226"/>
      <c r="P259" s="226"/>
      <c r="Q259" s="226"/>
      <c r="R259" s="231"/>
      <c r="T259" s="232"/>
      <c r="U259" s="226"/>
      <c r="V259" s="226"/>
      <c r="W259" s="226"/>
      <c r="X259" s="226"/>
      <c r="Y259" s="226"/>
      <c r="Z259" s="226"/>
      <c r="AA259" s="233"/>
      <c r="AT259" s="234" t="s">
        <v>150</v>
      </c>
      <c r="AU259" s="234" t="s">
        <v>97</v>
      </c>
      <c r="AV259" s="10" t="s">
        <v>97</v>
      </c>
      <c r="AW259" s="10" t="s">
        <v>34</v>
      </c>
      <c r="AX259" s="10" t="s">
        <v>76</v>
      </c>
      <c r="AY259" s="234" t="s">
        <v>142</v>
      </c>
    </row>
    <row r="260" s="12" customFormat="1" ht="16.5" customHeight="1">
      <c r="B260" s="245"/>
      <c r="C260" s="246"/>
      <c r="D260" s="246"/>
      <c r="E260" s="247" t="s">
        <v>22</v>
      </c>
      <c r="F260" s="248" t="s">
        <v>237</v>
      </c>
      <c r="G260" s="246"/>
      <c r="H260" s="246"/>
      <c r="I260" s="246"/>
      <c r="J260" s="246"/>
      <c r="K260" s="249">
        <v>67.231999999999999</v>
      </c>
      <c r="L260" s="246"/>
      <c r="M260" s="246"/>
      <c r="N260" s="246"/>
      <c r="O260" s="246"/>
      <c r="P260" s="246"/>
      <c r="Q260" s="246"/>
      <c r="R260" s="250"/>
      <c r="T260" s="251"/>
      <c r="U260" s="246"/>
      <c r="V260" s="246"/>
      <c r="W260" s="246"/>
      <c r="X260" s="246"/>
      <c r="Y260" s="246"/>
      <c r="Z260" s="246"/>
      <c r="AA260" s="252"/>
      <c r="AT260" s="253" t="s">
        <v>150</v>
      </c>
      <c r="AU260" s="253" t="s">
        <v>97</v>
      </c>
      <c r="AV260" s="12" t="s">
        <v>156</v>
      </c>
      <c r="AW260" s="12" t="s">
        <v>34</v>
      </c>
      <c r="AX260" s="12" t="s">
        <v>76</v>
      </c>
      <c r="AY260" s="253" t="s">
        <v>142</v>
      </c>
    </row>
    <row r="261" s="10" customFormat="1" ht="16.5" customHeight="1">
      <c r="B261" s="225"/>
      <c r="C261" s="226"/>
      <c r="D261" s="226"/>
      <c r="E261" s="227" t="s">
        <v>22</v>
      </c>
      <c r="F261" s="244" t="s">
        <v>238</v>
      </c>
      <c r="G261" s="226"/>
      <c r="H261" s="226"/>
      <c r="I261" s="226"/>
      <c r="J261" s="226"/>
      <c r="K261" s="230">
        <v>0.20399999999999999</v>
      </c>
      <c r="L261" s="226"/>
      <c r="M261" s="226"/>
      <c r="N261" s="226"/>
      <c r="O261" s="226"/>
      <c r="P261" s="226"/>
      <c r="Q261" s="226"/>
      <c r="R261" s="231"/>
      <c r="T261" s="232"/>
      <c r="U261" s="226"/>
      <c r="V261" s="226"/>
      <c r="W261" s="226"/>
      <c r="X261" s="226"/>
      <c r="Y261" s="226"/>
      <c r="Z261" s="226"/>
      <c r="AA261" s="233"/>
      <c r="AT261" s="234" t="s">
        <v>150</v>
      </c>
      <c r="AU261" s="234" t="s">
        <v>97</v>
      </c>
      <c r="AV261" s="10" t="s">
        <v>97</v>
      </c>
      <c r="AW261" s="10" t="s">
        <v>34</v>
      </c>
      <c r="AX261" s="10" t="s">
        <v>76</v>
      </c>
      <c r="AY261" s="234" t="s">
        <v>142</v>
      </c>
    </row>
    <row r="262" s="12" customFormat="1" ht="16.5" customHeight="1">
      <c r="B262" s="245"/>
      <c r="C262" s="246"/>
      <c r="D262" s="246"/>
      <c r="E262" s="247" t="s">
        <v>22</v>
      </c>
      <c r="F262" s="248" t="s">
        <v>239</v>
      </c>
      <c r="G262" s="246"/>
      <c r="H262" s="246"/>
      <c r="I262" s="246"/>
      <c r="J262" s="246"/>
      <c r="K262" s="249">
        <v>0.20399999999999999</v>
      </c>
      <c r="L262" s="246"/>
      <c r="M262" s="246"/>
      <c r="N262" s="246"/>
      <c r="O262" s="246"/>
      <c r="P262" s="246"/>
      <c r="Q262" s="246"/>
      <c r="R262" s="250"/>
      <c r="T262" s="251"/>
      <c r="U262" s="246"/>
      <c r="V262" s="246"/>
      <c r="W262" s="246"/>
      <c r="X262" s="246"/>
      <c r="Y262" s="246"/>
      <c r="Z262" s="246"/>
      <c r="AA262" s="252"/>
      <c r="AT262" s="253" t="s">
        <v>150</v>
      </c>
      <c r="AU262" s="253" t="s">
        <v>97</v>
      </c>
      <c r="AV262" s="12" t="s">
        <v>156</v>
      </c>
      <c r="AW262" s="12" t="s">
        <v>34</v>
      </c>
      <c r="AX262" s="12" t="s">
        <v>81</v>
      </c>
      <c r="AY262" s="253" t="s">
        <v>142</v>
      </c>
    </row>
    <row r="263" s="9" customFormat="1" ht="29.88" customHeight="1">
      <c r="B263" s="201"/>
      <c r="C263" s="202"/>
      <c r="D263" s="211" t="s">
        <v>112</v>
      </c>
      <c r="E263" s="211"/>
      <c r="F263" s="211"/>
      <c r="G263" s="211"/>
      <c r="H263" s="211"/>
      <c r="I263" s="211"/>
      <c r="J263" s="211"/>
      <c r="K263" s="211"/>
      <c r="L263" s="211"/>
      <c r="M263" s="211"/>
      <c r="N263" s="212">
        <f>BK263</f>
        <v>0</v>
      </c>
      <c r="O263" s="213"/>
      <c r="P263" s="213"/>
      <c r="Q263" s="213"/>
      <c r="R263" s="204"/>
      <c r="T263" s="205"/>
      <c r="U263" s="202"/>
      <c r="V263" s="202"/>
      <c r="W263" s="206">
        <f>W264</f>
        <v>0</v>
      </c>
      <c r="X263" s="202"/>
      <c r="Y263" s="206">
        <f>Y264</f>
        <v>0.0252</v>
      </c>
      <c r="Z263" s="202"/>
      <c r="AA263" s="207">
        <f>AA264</f>
        <v>0</v>
      </c>
      <c r="AR263" s="208" t="s">
        <v>81</v>
      </c>
      <c r="AT263" s="209" t="s">
        <v>75</v>
      </c>
      <c r="AU263" s="209" t="s">
        <v>81</v>
      </c>
      <c r="AY263" s="208" t="s">
        <v>142</v>
      </c>
      <c r="BK263" s="210">
        <f>BK264</f>
        <v>0</v>
      </c>
    </row>
    <row r="264" s="1" customFormat="1" ht="38.25" customHeight="1">
      <c r="B264" s="47"/>
      <c r="C264" s="214" t="s">
        <v>355</v>
      </c>
      <c r="D264" s="214" t="s">
        <v>143</v>
      </c>
      <c r="E264" s="215" t="s">
        <v>356</v>
      </c>
      <c r="F264" s="216" t="s">
        <v>357</v>
      </c>
      <c r="G264" s="216"/>
      <c r="H264" s="216"/>
      <c r="I264" s="216"/>
      <c r="J264" s="217" t="s">
        <v>187</v>
      </c>
      <c r="K264" s="218">
        <v>120</v>
      </c>
      <c r="L264" s="219">
        <v>0</v>
      </c>
      <c r="M264" s="220"/>
      <c r="N264" s="221">
        <f>ROUND(L264*K264,2)</f>
        <v>0</v>
      </c>
      <c r="O264" s="221"/>
      <c r="P264" s="221"/>
      <c r="Q264" s="221"/>
      <c r="R264" s="49"/>
      <c r="T264" s="222" t="s">
        <v>22</v>
      </c>
      <c r="U264" s="57" t="s">
        <v>41</v>
      </c>
      <c r="V264" s="48"/>
      <c r="W264" s="223">
        <f>V264*K264</f>
        <v>0</v>
      </c>
      <c r="X264" s="223">
        <v>0.00021000000000000001</v>
      </c>
      <c r="Y264" s="223">
        <f>X264*K264</f>
        <v>0.0252</v>
      </c>
      <c r="Z264" s="223">
        <v>0</v>
      </c>
      <c r="AA264" s="224">
        <f>Z264*K264</f>
        <v>0</v>
      </c>
      <c r="AR264" s="23" t="s">
        <v>147</v>
      </c>
      <c r="AT264" s="23" t="s">
        <v>143</v>
      </c>
      <c r="AU264" s="23" t="s">
        <v>97</v>
      </c>
      <c r="AY264" s="23" t="s">
        <v>142</v>
      </c>
      <c r="BE264" s="138">
        <f>IF(U264="základní",N264,0)</f>
        <v>0</v>
      </c>
      <c r="BF264" s="138">
        <f>IF(U264="snížená",N264,0)</f>
        <v>0</v>
      </c>
      <c r="BG264" s="138">
        <f>IF(U264="zákl. přenesená",N264,0)</f>
        <v>0</v>
      </c>
      <c r="BH264" s="138">
        <f>IF(U264="sníž. přenesená",N264,0)</f>
        <v>0</v>
      </c>
      <c r="BI264" s="138">
        <f>IF(U264="nulová",N264,0)</f>
        <v>0</v>
      </c>
      <c r="BJ264" s="23" t="s">
        <v>81</v>
      </c>
      <c r="BK264" s="138">
        <f>ROUND(L264*K264,2)</f>
        <v>0</v>
      </c>
      <c r="BL264" s="23" t="s">
        <v>147</v>
      </c>
      <c r="BM264" s="23" t="s">
        <v>358</v>
      </c>
    </row>
    <row r="265" s="9" customFormat="1" ht="29.88" customHeight="1">
      <c r="B265" s="201"/>
      <c r="C265" s="202"/>
      <c r="D265" s="211" t="s">
        <v>113</v>
      </c>
      <c r="E265" s="211"/>
      <c r="F265" s="211"/>
      <c r="G265" s="211"/>
      <c r="H265" s="211"/>
      <c r="I265" s="211"/>
      <c r="J265" s="211"/>
      <c r="K265" s="211"/>
      <c r="L265" s="211"/>
      <c r="M265" s="211"/>
      <c r="N265" s="254">
        <f>BK265</f>
        <v>0</v>
      </c>
      <c r="O265" s="255"/>
      <c r="P265" s="255"/>
      <c r="Q265" s="255"/>
      <c r="R265" s="204"/>
      <c r="T265" s="205"/>
      <c r="U265" s="202"/>
      <c r="V265" s="202"/>
      <c r="W265" s="206">
        <f>W266</f>
        <v>0</v>
      </c>
      <c r="X265" s="202"/>
      <c r="Y265" s="206">
        <f>Y266</f>
        <v>0</v>
      </c>
      <c r="Z265" s="202"/>
      <c r="AA265" s="207">
        <f>AA266</f>
        <v>0</v>
      </c>
      <c r="AR265" s="208" t="s">
        <v>81</v>
      </c>
      <c r="AT265" s="209" t="s">
        <v>75</v>
      </c>
      <c r="AU265" s="209" t="s">
        <v>81</v>
      </c>
      <c r="AY265" s="208" t="s">
        <v>142</v>
      </c>
      <c r="BK265" s="210">
        <f>BK266</f>
        <v>0</v>
      </c>
    </row>
    <row r="266" s="1" customFormat="1" ht="25.5" customHeight="1">
      <c r="B266" s="47"/>
      <c r="C266" s="214" t="s">
        <v>359</v>
      </c>
      <c r="D266" s="214" t="s">
        <v>143</v>
      </c>
      <c r="E266" s="215" t="s">
        <v>360</v>
      </c>
      <c r="F266" s="216" t="s">
        <v>361</v>
      </c>
      <c r="G266" s="216"/>
      <c r="H266" s="216"/>
      <c r="I266" s="216"/>
      <c r="J266" s="217" t="s">
        <v>231</v>
      </c>
      <c r="K266" s="218">
        <v>183.22300000000001</v>
      </c>
      <c r="L266" s="219">
        <v>0</v>
      </c>
      <c r="M266" s="220"/>
      <c r="N266" s="221">
        <f>ROUND(L266*K266,2)</f>
        <v>0</v>
      </c>
      <c r="O266" s="221"/>
      <c r="P266" s="221"/>
      <c r="Q266" s="221"/>
      <c r="R266" s="49"/>
      <c r="T266" s="222" t="s">
        <v>22</v>
      </c>
      <c r="U266" s="57" t="s">
        <v>41</v>
      </c>
      <c r="V266" s="48"/>
      <c r="W266" s="223">
        <f>V266*K266</f>
        <v>0</v>
      </c>
      <c r="X266" s="223">
        <v>0</v>
      </c>
      <c r="Y266" s="223">
        <f>X266*K266</f>
        <v>0</v>
      </c>
      <c r="Z266" s="223">
        <v>0</v>
      </c>
      <c r="AA266" s="224">
        <f>Z266*K266</f>
        <v>0</v>
      </c>
      <c r="AR266" s="23" t="s">
        <v>147</v>
      </c>
      <c r="AT266" s="23" t="s">
        <v>143</v>
      </c>
      <c r="AU266" s="23" t="s">
        <v>97</v>
      </c>
      <c r="AY266" s="23" t="s">
        <v>142</v>
      </c>
      <c r="BE266" s="138">
        <f>IF(U266="základní",N266,0)</f>
        <v>0</v>
      </c>
      <c r="BF266" s="138">
        <f>IF(U266="snížená",N266,0)</f>
        <v>0</v>
      </c>
      <c r="BG266" s="138">
        <f>IF(U266="zákl. přenesená",N266,0)</f>
        <v>0</v>
      </c>
      <c r="BH266" s="138">
        <f>IF(U266="sníž. přenesená",N266,0)</f>
        <v>0</v>
      </c>
      <c r="BI266" s="138">
        <f>IF(U266="nulová",N266,0)</f>
        <v>0</v>
      </c>
      <c r="BJ266" s="23" t="s">
        <v>81</v>
      </c>
      <c r="BK266" s="138">
        <f>ROUND(L266*K266,2)</f>
        <v>0</v>
      </c>
      <c r="BL266" s="23" t="s">
        <v>147</v>
      </c>
      <c r="BM266" s="23" t="s">
        <v>362</v>
      </c>
    </row>
    <row r="267" s="9" customFormat="1" ht="37.44" customHeight="1">
      <c r="B267" s="201"/>
      <c r="C267" s="202"/>
      <c r="D267" s="203" t="s">
        <v>114</v>
      </c>
      <c r="E267" s="203"/>
      <c r="F267" s="203"/>
      <c r="G267" s="203"/>
      <c r="H267" s="203"/>
      <c r="I267" s="203"/>
      <c r="J267" s="203"/>
      <c r="K267" s="203"/>
      <c r="L267" s="203"/>
      <c r="M267" s="203"/>
      <c r="N267" s="264">
        <f>BK267</f>
        <v>0</v>
      </c>
      <c r="O267" s="265"/>
      <c r="P267" s="265"/>
      <c r="Q267" s="265"/>
      <c r="R267" s="204"/>
      <c r="T267" s="205"/>
      <c r="U267" s="202"/>
      <c r="V267" s="202"/>
      <c r="W267" s="206">
        <f>SUM(W268:W280)</f>
        <v>0</v>
      </c>
      <c r="X267" s="202"/>
      <c r="Y267" s="206">
        <f>SUM(Y268:Y280)</f>
        <v>0.63458989999999993</v>
      </c>
      <c r="Z267" s="202"/>
      <c r="AA267" s="207">
        <f>SUM(AA268:AA280)</f>
        <v>0</v>
      </c>
      <c r="AR267" s="208" t="s">
        <v>97</v>
      </c>
      <c r="AT267" s="209" t="s">
        <v>75</v>
      </c>
      <c r="AU267" s="209" t="s">
        <v>76</v>
      </c>
      <c r="AY267" s="208" t="s">
        <v>142</v>
      </c>
      <c r="BK267" s="210">
        <f>SUM(BK268:BK280)</f>
        <v>0</v>
      </c>
    </row>
    <row r="268" s="1" customFormat="1" ht="25.5" customHeight="1">
      <c r="B268" s="47"/>
      <c r="C268" s="214" t="s">
        <v>363</v>
      </c>
      <c r="D268" s="214" t="s">
        <v>143</v>
      </c>
      <c r="E268" s="215" t="s">
        <v>364</v>
      </c>
      <c r="F268" s="216" t="s">
        <v>365</v>
      </c>
      <c r="G268" s="216"/>
      <c r="H268" s="216"/>
      <c r="I268" s="216"/>
      <c r="J268" s="217" t="s">
        <v>187</v>
      </c>
      <c r="K268" s="218">
        <v>67.231999999999999</v>
      </c>
      <c r="L268" s="219">
        <v>0</v>
      </c>
      <c r="M268" s="220"/>
      <c r="N268" s="221">
        <f>ROUND(L268*K268,2)</f>
        <v>0</v>
      </c>
      <c r="O268" s="221"/>
      <c r="P268" s="221"/>
      <c r="Q268" s="221"/>
      <c r="R268" s="49"/>
      <c r="T268" s="222" t="s">
        <v>22</v>
      </c>
      <c r="U268" s="57" t="s">
        <v>41</v>
      </c>
      <c r="V268" s="48"/>
      <c r="W268" s="223">
        <f>V268*K268</f>
        <v>0</v>
      </c>
      <c r="X268" s="223">
        <v>0.00040000000000000002</v>
      </c>
      <c r="Y268" s="223">
        <f>X268*K268</f>
        <v>0.026892800000000001</v>
      </c>
      <c r="Z268" s="223">
        <v>0</v>
      </c>
      <c r="AA268" s="224">
        <f>Z268*K268</f>
        <v>0</v>
      </c>
      <c r="AR268" s="23" t="s">
        <v>220</v>
      </c>
      <c r="AT268" s="23" t="s">
        <v>143</v>
      </c>
      <c r="AU268" s="23" t="s">
        <v>81</v>
      </c>
      <c r="AY268" s="23" t="s">
        <v>142</v>
      </c>
      <c r="BE268" s="138">
        <f>IF(U268="základní",N268,0)</f>
        <v>0</v>
      </c>
      <c r="BF268" s="138">
        <f>IF(U268="snížená",N268,0)</f>
        <v>0</v>
      </c>
      <c r="BG268" s="138">
        <f>IF(U268="zákl. přenesená",N268,0)</f>
        <v>0</v>
      </c>
      <c r="BH268" s="138">
        <f>IF(U268="sníž. přenesená",N268,0)</f>
        <v>0</v>
      </c>
      <c r="BI268" s="138">
        <f>IF(U268="nulová",N268,0)</f>
        <v>0</v>
      </c>
      <c r="BJ268" s="23" t="s">
        <v>81</v>
      </c>
      <c r="BK268" s="138">
        <f>ROUND(L268*K268,2)</f>
        <v>0</v>
      </c>
      <c r="BL268" s="23" t="s">
        <v>220</v>
      </c>
      <c r="BM268" s="23" t="s">
        <v>366</v>
      </c>
    </row>
    <row r="269" s="10" customFormat="1" ht="16.5" customHeight="1">
      <c r="B269" s="225"/>
      <c r="C269" s="226"/>
      <c r="D269" s="226"/>
      <c r="E269" s="227" t="s">
        <v>22</v>
      </c>
      <c r="F269" s="228" t="s">
        <v>233</v>
      </c>
      <c r="G269" s="229"/>
      <c r="H269" s="229"/>
      <c r="I269" s="229"/>
      <c r="J269" s="226"/>
      <c r="K269" s="230">
        <v>47.090000000000003</v>
      </c>
      <c r="L269" s="226"/>
      <c r="M269" s="226"/>
      <c r="N269" s="226"/>
      <c r="O269" s="226"/>
      <c r="P269" s="226"/>
      <c r="Q269" s="226"/>
      <c r="R269" s="231"/>
      <c r="T269" s="232"/>
      <c r="U269" s="226"/>
      <c r="V269" s="226"/>
      <c r="W269" s="226"/>
      <c r="X269" s="226"/>
      <c r="Y269" s="226"/>
      <c r="Z269" s="226"/>
      <c r="AA269" s="233"/>
      <c r="AT269" s="234" t="s">
        <v>150</v>
      </c>
      <c r="AU269" s="234" t="s">
        <v>81</v>
      </c>
      <c r="AV269" s="10" t="s">
        <v>97</v>
      </c>
      <c r="AW269" s="10" t="s">
        <v>34</v>
      </c>
      <c r="AX269" s="10" t="s">
        <v>76</v>
      </c>
      <c r="AY269" s="234" t="s">
        <v>142</v>
      </c>
    </row>
    <row r="270" s="10" customFormat="1" ht="16.5" customHeight="1">
      <c r="B270" s="225"/>
      <c r="C270" s="226"/>
      <c r="D270" s="226"/>
      <c r="E270" s="227" t="s">
        <v>22</v>
      </c>
      <c r="F270" s="244" t="s">
        <v>234</v>
      </c>
      <c r="G270" s="226"/>
      <c r="H270" s="226"/>
      <c r="I270" s="226"/>
      <c r="J270" s="226"/>
      <c r="K270" s="230">
        <v>19.050000000000001</v>
      </c>
      <c r="L270" s="226"/>
      <c r="M270" s="226"/>
      <c r="N270" s="226"/>
      <c r="O270" s="226"/>
      <c r="P270" s="226"/>
      <c r="Q270" s="226"/>
      <c r="R270" s="231"/>
      <c r="T270" s="232"/>
      <c r="U270" s="226"/>
      <c r="V270" s="226"/>
      <c r="W270" s="226"/>
      <c r="X270" s="226"/>
      <c r="Y270" s="226"/>
      <c r="Z270" s="226"/>
      <c r="AA270" s="233"/>
      <c r="AT270" s="234" t="s">
        <v>150</v>
      </c>
      <c r="AU270" s="234" t="s">
        <v>81</v>
      </c>
      <c r="AV270" s="10" t="s">
        <v>97</v>
      </c>
      <c r="AW270" s="10" t="s">
        <v>34</v>
      </c>
      <c r="AX270" s="10" t="s">
        <v>76</v>
      </c>
      <c r="AY270" s="234" t="s">
        <v>142</v>
      </c>
    </row>
    <row r="271" s="10" customFormat="1" ht="16.5" customHeight="1">
      <c r="B271" s="225"/>
      <c r="C271" s="226"/>
      <c r="D271" s="226"/>
      <c r="E271" s="227" t="s">
        <v>22</v>
      </c>
      <c r="F271" s="244" t="s">
        <v>235</v>
      </c>
      <c r="G271" s="226"/>
      <c r="H271" s="226"/>
      <c r="I271" s="226"/>
      <c r="J271" s="226"/>
      <c r="K271" s="230">
        <v>1.0269999999999999</v>
      </c>
      <c r="L271" s="226"/>
      <c r="M271" s="226"/>
      <c r="N271" s="226"/>
      <c r="O271" s="226"/>
      <c r="P271" s="226"/>
      <c r="Q271" s="226"/>
      <c r="R271" s="231"/>
      <c r="T271" s="232"/>
      <c r="U271" s="226"/>
      <c r="V271" s="226"/>
      <c r="W271" s="226"/>
      <c r="X271" s="226"/>
      <c r="Y271" s="226"/>
      <c r="Z271" s="226"/>
      <c r="AA271" s="233"/>
      <c r="AT271" s="234" t="s">
        <v>150</v>
      </c>
      <c r="AU271" s="234" t="s">
        <v>81</v>
      </c>
      <c r="AV271" s="10" t="s">
        <v>97</v>
      </c>
      <c r="AW271" s="10" t="s">
        <v>34</v>
      </c>
      <c r="AX271" s="10" t="s">
        <v>76</v>
      </c>
      <c r="AY271" s="234" t="s">
        <v>142</v>
      </c>
    </row>
    <row r="272" s="10" customFormat="1" ht="16.5" customHeight="1">
      <c r="B272" s="225"/>
      <c r="C272" s="226"/>
      <c r="D272" s="226"/>
      <c r="E272" s="227" t="s">
        <v>22</v>
      </c>
      <c r="F272" s="244" t="s">
        <v>236</v>
      </c>
      <c r="G272" s="226"/>
      <c r="H272" s="226"/>
      <c r="I272" s="226"/>
      <c r="J272" s="226"/>
      <c r="K272" s="230">
        <v>0.065000000000000002</v>
      </c>
      <c r="L272" s="226"/>
      <c r="M272" s="226"/>
      <c r="N272" s="226"/>
      <c r="O272" s="226"/>
      <c r="P272" s="226"/>
      <c r="Q272" s="226"/>
      <c r="R272" s="231"/>
      <c r="T272" s="232"/>
      <c r="U272" s="226"/>
      <c r="V272" s="226"/>
      <c r="W272" s="226"/>
      <c r="X272" s="226"/>
      <c r="Y272" s="226"/>
      <c r="Z272" s="226"/>
      <c r="AA272" s="233"/>
      <c r="AT272" s="234" t="s">
        <v>150</v>
      </c>
      <c r="AU272" s="234" t="s">
        <v>81</v>
      </c>
      <c r="AV272" s="10" t="s">
        <v>97</v>
      </c>
      <c r="AW272" s="10" t="s">
        <v>34</v>
      </c>
      <c r="AX272" s="10" t="s">
        <v>76</v>
      </c>
      <c r="AY272" s="234" t="s">
        <v>142</v>
      </c>
    </row>
    <row r="273" s="11" customFormat="1" ht="16.5" customHeight="1">
      <c r="B273" s="235"/>
      <c r="C273" s="236"/>
      <c r="D273" s="236"/>
      <c r="E273" s="237" t="s">
        <v>22</v>
      </c>
      <c r="F273" s="238" t="s">
        <v>151</v>
      </c>
      <c r="G273" s="236"/>
      <c r="H273" s="236"/>
      <c r="I273" s="236"/>
      <c r="J273" s="236"/>
      <c r="K273" s="239">
        <v>67.231999999999999</v>
      </c>
      <c r="L273" s="236"/>
      <c r="M273" s="236"/>
      <c r="N273" s="236"/>
      <c r="O273" s="236"/>
      <c r="P273" s="236"/>
      <c r="Q273" s="236"/>
      <c r="R273" s="240"/>
      <c r="T273" s="241"/>
      <c r="U273" s="236"/>
      <c r="V273" s="236"/>
      <c r="W273" s="236"/>
      <c r="X273" s="236"/>
      <c r="Y273" s="236"/>
      <c r="Z273" s="236"/>
      <c r="AA273" s="242"/>
      <c r="AT273" s="243" t="s">
        <v>150</v>
      </c>
      <c r="AU273" s="243" t="s">
        <v>81</v>
      </c>
      <c r="AV273" s="11" t="s">
        <v>147</v>
      </c>
      <c r="AW273" s="11" t="s">
        <v>34</v>
      </c>
      <c r="AX273" s="11" t="s">
        <v>81</v>
      </c>
      <c r="AY273" s="243" t="s">
        <v>142</v>
      </c>
    </row>
    <row r="274" s="1" customFormat="1" ht="16.5" customHeight="1">
      <c r="B274" s="47"/>
      <c r="C274" s="256" t="s">
        <v>367</v>
      </c>
      <c r="D274" s="256" t="s">
        <v>296</v>
      </c>
      <c r="E274" s="257" t="s">
        <v>368</v>
      </c>
      <c r="F274" s="258" t="s">
        <v>369</v>
      </c>
      <c r="G274" s="258"/>
      <c r="H274" s="258"/>
      <c r="I274" s="258"/>
      <c r="J274" s="259" t="s">
        <v>187</v>
      </c>
      <c r="K274" s="260">
        <v>77.316999999999993</v>
      </c>
      <c r="L274" s="261">
        <v>0</v>
      </c>
      <c r="M274" s="262"/>
      <c r="N274" s="263">
        <f>ROUND(L274*K274,2)</f>
        <v>0</v>
      </c>
      <c r="O274" s="221"/>
      <c r="P274" s="221"/>
      <c r="Q274" s="221"/>
      <c r="R274" s="49"/>
      <c r="T274" s="222" t="s">
        <v>22</v>
      </c>
      <c r="U274" s="57" t="s">
        <v>41</v>
      </c>
      <c r="V274" s="48"/>
      <c r="W274" s="223">
        <f>V274*K274</f>
        <v>0</v>
      </c>
      <c r="X274" s="223">
        <v>0.0020999999999999999</v>
      </c>
      <c r="Y274" s="223">
        <f>X274*K274</f>
        <v>0.16236569999999997</v>
      </c>
      <c r="Z274" s="223">
        <v>0</v>
      </c>
      <c r="AA274" s="224">
        <f>Z274*K274</f>
        <v>0</v>
      </c>
      <c r="AR274" s="23" t="s">
        <v>308</v>
      </c>
      <c r="AT274" s="23" t="s">
        <v>296</v>
      </c>
      <c r="AU274" s="23" t="s">
        <v>81</v>
      </c>
      <c r="AY274" s="23" t="s">
        <v>142</v>
      </c>
      <c r="BE274" s="138">
        <f>IF(U274="základní",N274,0)</f>
        <v>0</v>
      </c>
      <c r="BF274" s="138">
        <f>IF(U274="snížená",N274,0)</f>
        <v>0</v>
      </c>
      <c r="BG274" s="138">
        <f>IF(U274="zákl. přenesená",N274,0)</f>
        <v>0</v>
      </c>
      <c r="BH274" s="138">
        <f>IF(U274="sníž. přenesená",N274,0)</f>
        <v>0</v>
      </c>
      <c r="BI274" s="138">
        <f>IF(U274="nulová",N274,0)</f>
        <v>0</v>
      </c>
      <c r="BJ274" s="23" t="s">
        <v>81</v>
      </c>
      <c r="BK274" s="138">
        <f>ROUND(L274*K274,2)</f>
        <v>0</v>
      </c>
      <c r="BL274" s="23" t="s">
        <v>220</v>
      </c>
      <c r="BM274" s="23" t="s">
        <v>370</v>
      </c>
    </row>
    <row r="275" s="1" customFormat="1" ht="25.5" customHeight="1">
      <c r="B275" s="47"/>
      <c r="C275" s="256" t="s">
        <v>371</v>
      </c>
      <c r="D275" s="256" t="s">
        <v>296</v>
      </c>
      <c r="E275" s="257" t="s">
        <v>372</v>
      </c>
      <c r="F275" s="258" t="s">
        <v>373</v>
      </c>
      <c r="G275" s="258"/>
      <c r="H275" s="258"/>
      <c r="I275" s="258"/>
      <c r="J275" s="259" t="s">
        <v>187</v>
      </c>
      <c r="K275" s="260">
        <v>77.316999999999993</v>
      </c>
      <c r="L275" s="261">
        <v>0</v>
      </c>
      <c r="M275" s="262"/>
      <c r="N275" s="263">
        <f>ROUND(L275*K275,2)</f>
        <v>0</v>
      </c>
      <c r="O275" s="221"/>
      <c r="P275" s="221"/>
      <c r="Q275" s="221"/>
      <c r="R275" s="49"/>
      <c r="T275" s="222" t="s">
        <v>22</v>
      </c>
      <c r="U275" s="57" t="s">
        <v>41</v>
      </c>
      <c r="V275" s="48"/>
      <c r="W275" s="223">
        <f>V275*K275</f>
        <v>0</v>
      </c>
      <c r="X275" s="223">
        <v>0.00020000000000000001</v>
      </c>
      <c r="Y275" s="223">
        <f>X275*K275</f>
        <v>0.015463399999999999</v>
      </c>
      <c r="Z275" s="223">
        <v>0</v>
      </c>
      <c r="AA275" s="224">
        <f>Z275*K275</f>
        <v>0</v>
      </c>
      <c r="AR275" s="23" t="s">
        <v>308</v>
      </c>
      <c r="AT275" s="23" t="s">
        <v>296</v>
      </c>
      <c r="AU275" s="23" t="s">
        <v>81</v>
      </c>
      <c r="AY275" s="23" t="s">
        <v>142</v>
      </c>
      <c r="BE275" s="138">
        <f>IF(U275="základní",N275,0)</f>
        <v>0</v>
      </c>
      <c r="BF275" s="138">
        <f>IF(U275="snížená",N275,0)</f>
        <v>0</v>
      </c>
      <c r="BG275" s="138">
        <f>IF(U275="zákl. přenesená",N275,0)</f>
        <v>0</v>
      </c>
      <c r="BH275" s="138">
        <f>IF(U275="sníž. přenesená",N275,0)</f>
        <v>0</v>
      </c>
      <c r="BI275" s="138">
        <f>IF(U275="nulová",N275,0)</f>
        <v>0</v>
      </c>
      <c r="BJ275" s="23" t="s">
        <v>81</v>
      </c>
      <c r="BK275" s="138">
        <f>ROUND(L275*K275,2)</f>
        <v>0</v>
      </c>
      <c r="BL275" s="23" t="s">
        <v>220</v>
      </c>
      <c r="BM275" s="23" t="s">
        <v>374</v>
      </c>
    </row>
    <row r="276" s="1" customFormat="1" ht="38.25" customHeight="1">
      <c r="B276" s="47"/>
      <c r="C276" s="214" t="s">
        <v>375</v>
      </c>
      <c r="D276" s="214" t="s">
        <v>143</v>
      </c>
      <c r="E276" s="215" t="s">
        <v>376</v>
      </c>
      <c r="F276" s="216" t="s">
        <v>377</v>
      </c>
      <c r="G276" s="216"/>
      <c r="H276" s="216"/>
      <c r="I276" s="216"/>
      <c r="J276" s="217" t="s">
        <v>187</v>
      </c>
      <c r="K276" s="218">
        <v>107.467</v>
      </c>
      <c r="L276" s="219">
        <v>0</v>
      </c>
      <c r="M276" s="220"/>
      <c r="N276" s="221">
        <f>ROUND(L276*K276,2)</f>
        <v>0</v>
      </c>
      <c r="O276" s="221"/>
      <c r="P276" s="221"/>
      <c r="Q276" s="221"/>
      <c r="R276" s="49"/>
      <c r="T276" s="222" t="s">
        <v>22</v>
      </c>
      <c r="U276" s="57" t="s">
        <v>41</v>
      </c>
      <c r="V276" s="48"/>
      <c r="W276" s="223">
        <f>V276*K276</f>
        <v>0</v>
      </c>
      <c r="X276" s="223">
        <v>0</v>
      </c>
      <c r="Y276" s="223">
        <f>X276*K276</f>
        <v>0</v>
      </c>
      <c r="Z276" s="223">
        <v>0</v>
      </c>
      <c r="AA276" s="224">
        <f>Z276*K276</f>
        <v>0</v>
      </c>
      <c r="AR276" s="23" t="s">
        <v>147</v>
      </c>
      <c r="AT276" s="23" t="s">
        <v>143</v>
      </c>
      <c r="AU276" s="23" t="s">
        <v>81</v>
      </c>
      <c r="AY276" s="23" t="s">
        <v>142</v>
      </c>
      <c r="BE276" s="138">
        <f>IF(U276="základní",N276,0)</f>
        <v>0</v>
      </c>
      <c r="BF276" s="138">
        <f>IF(U276="snížená",N276,0)</f>
        <v>0</v>
      </c>
      <c r="BG276" s="138">
        <f>IF(U276="zákl. přenesená",N276,0)</f>
        <v>0</v>
      </c>
      <c r="BH276" s="138">
        <f>IF(U276="sníž. přenesená",N276,0)</f>
        <v>0</v>
      </c>
      <c r="BI276" s="138">
        <f>IF(U276="nulová",N276,0)</f>
        <v>0</v>
      </c>
      <c r="BJ276" s="23" t="s">
        <v>81</v>
      </c>
      <c r="BK276" s="138">
        <f>ROUND(L276*K276,2)</f>
        <v>0</v>
      </c>
      <c r="BL276" s="23" t="s">
        <v>147</v>
      </c>
      <c r="BM276" s="23" t="s">
        <v>378</v>
      </c>
    </row>
    <row r="277" s="10" customFormat="1" ht="16.5" customHeight="1">
      <c r="B277" s="225"/>
      <c r="C277" s="226"/>
      <c r="D277" s="226"/>
      <c r="E277" s="227" t="s">
        <v>22</v>
      </c>
      <c r="F277" s="228" t="s">
        <v>379</v>
      </c>
      <c r="G277" s="229"/>
      <c r="H277" s="229"/>
      <c r="I277" s="229"/>
      <c r="J277" s="226"/>
      <c r="K277" s="230">
        <v>107.467</v>
      </c>
      <c r="L277" s="226"/>
      <c r="M277" s="226"/>
      <c r="N277" s="226"/>
      <c r="O277" s="226"/>
      <c r="P277" s="226"/>
      <c r="Q277" s="226"/>
      <c r="R277" s="231"/>
      <c r="T277" s="232"/>
      <c r="U277" s="226"/>
      <c r="V277" s="226"/>
      <c r="W277" s="226"/>
      <c r="X277" s="226"/>
      <c r="Y277" s="226"/>
      <c r="Z277" s="226"/>
      <c r="AA277" s="233"/>
      <c r="AT277" s="234" t="s">
        <v>150</v>
      </c>
      <c r="AU277" s="234" t="s">
        <v>81</v>
      </c>
      <c r="AV277" s="10" t="s">
        <v>97</v>
      </c>
      <c r="AW277" s="10" t="s">
        <v>34</v>
      </c>
      <c r="AX277" s="10" t="s">
        <v>76</v>
      </c>
      <c r="AY277" s="234" t="s">
        <v>142</v>
      </c>
    </row>
    <row r="278" s="11" customFormat="1" ht="16.5" customHeight="1">
      <c r="B278" s="235"/>
      <c r="C278" s="236"/>
      <c r="D278" s="236"/>
      <c r="E278" s="237" t="s">
        <v>22</v>
      </c>
      <c r="F278" s="238" t="s">
        <v>151</v>
      </c>
      <c r="G278" s="236"/>
      <c r="H278" s="236"/>
      <c r="I278" s="236"/>
      <c r="J278" s="236"/>
      <c r="K278" s="239">
        <v>107.467</v>
      </c>
      <c r="L278" s="236"/>
      <c r="M278" s="236"/>
      <c r="N278" s="236"/>
      <c r="O278" s="236"/>
      <c r="P278" s="236"/>
      <c r="Q278" s="236"/>
      <c r="R278" s="240"/>
      <c r="T278" s="241"/>
      <c r="U278" s="236"/>
      <c r="V278" s="236"/>
      <c r="W278" s="236"/>
      <c r="X278" s="236"/>
      <c r="Y278" s="236"/>
      <c r="Z278" s="236"/>
      <c r="AA278" s="242"/>
      <c r="AT278" s="243" t="s">
        <v>150</v>
      </c>
      <c r="AU278" s="243" t="s">
        <v>81</v>
      </c>
      <c r="AV278" s="11" t="s">
        <v>147</v>
      </c>
      <c r="AW278" s="11" t="s">
        <v>34</v>
      </c>
      <c r="AX278" s="11" t="s">
        <v>81</v>
      </c>
      <c r="AY278" s="243" t="s">
        <v>142</v>
      </c>
    </row>
    <row r="279" s="1" customFormat="1" ht="16.5" customHeight="1">
      <c r="B279" s="47"/>
      <c r="C279" s="256" t="s">
        <v>380</v>
      </c>
      <c r="D279" s="256" t="s">
        <v>296</v>
      </c>
      <c r="E279" s="257" t="s">
        <v>381</v>
      </c>
      <c r="F279" s="258" t="s">
        <v>382</v>
      </c>
      <c r="G279" s="258"/>
      <c r="H279" s="258"/>
      <c r="I279" s="258"/>
      <c r="J279" s="259" t="s">
        <v>383</v>
      </c>
      <c r="K279" s="260">
        <v>429.868</v>
      </c>
      <c r="L279" s="261">
        <v>0</v>
      </c>
      <c r="M279" s="262"/>
      <c r="N279" s="263">
        <f>ROUND(L279*K279,2)</f>
        <v>0</v>
      </c>
      <c r="O279" s="221"/>
      <c r="P279" s="221"/>
      <c r="Q279" s="221"/>
      <c r="R279" s="49"/>
      <c r="T279" s="222" t="s">
        <v>22</v>
      </c>
      <c r="U279" s="57" t="s">
        <v>41</v>
      </c>
      <c r="V279" s="48"/>
      <c r="W279" s="223">
        <f>V279*K279</f>
        <v>0</v>
      </c>
      <c r="X279" s="223">
        <v>0.001</v>
      </c>
      <c r="Y279" s="223">
        <f>X279*K279</f>
        <v>0.42986800000000003</v>
      </c>
      <c r="Z279" s="223">
        <v>0</v>
      </c>
      <c r="AA279" s="224">
        <f>Z279*K279</f>
        <v>0</v>
      </c>
      <c r="AR279" s="23" t="s">
        <v>176</v>
      </c>
      <c r="AT279" s="23" t="s">
        <v>296</v>
      </c>
      <c r="AU279" s="23" t="s">
        <v>81</v>
      </c>
      <c r="AY279" s="23" t="s">
        <v>142</v>
      </c>
      <c r="BE279" s="138">
        <f>IF(U279="základní",N279,0)</f>
        <v>0</v>
      </c>
      <c r="BF279" s="138">
        <f>IF(U279="snížená",N279,0)</f>
        <v>0</v>
      </c>
      <c r="BG279" s="138">
        <f>IF(U279="zákl. přenesená",N279,0)</f>
        <v>0</v>
      </c>
      <c r="BH279" s="138">
        <f>IF(U279="sníž. přenesená",N279,0)</f>
        <v>0</v>
      </c>
      <c r="BI279" s="138">
        <f>IF(U279="nulová",N279,0)</f>
        <v>0</v>
      </c>
      <c r="BJ279" s="23" t="s">
        <v>81</v>
      </c>
      <c r="BK279" s="138">
        <f>ROUND(L279*K279,2)</f>
        <v>0</v>
      </c>
      <c r="BL279" s="23" t="s">
        <v>147</v>
      </c>
      <c r="BM279" s="23" t="s">
        <v>384</v>
      </c>
    </row>
    <row r="280" s="1" customFormat="1" ht="38.25" customHeight="1">
      <c r="B280" s="47"/>
      <c r="C280" s="214" t="s">
        <v>385</v>
      </c>
      <c r="D280" s="214" t="s">
        <v>143</v>
      </c>
      <c r="E280" s="215" t="s">
        <v>386</v>
      </c>
      <c r="F280" s="216" t="s">
        <v>387</v>
      </c>
      <c r="G280" s="216"/>
      <c r="H280" s="216"/>
      <c r="I280" s="216"/>
      <c r="J280" s="217" t="s">
        <v>388</v>
      </c>
      <c r="K280" s="266">
        <v>0</v>
      </c>
      <c r="L280" s="219">
        <v>0</v>
      </c>
      <c r="M280" s="220"/>
      <c r="N280" s="221">
        <f>ROUND(L280*K280,2)</f>
        <v>0</v>
      </c>
      <c r="O280" s="221"/>
      <c r="P280" s="221"/>
      <c r="Q280" s="221"/>
      <c r="R280" s="49"/>
      <c r="T280" s="222" t="s">
        <v>22</v>
      </c>
      <c r="U280" s="57" t="s">
        <v>41</v>
      </c>
      <c r="V280" s="48"/>
      <c r="W280" s="223">
        <f>V280*K280</f>
        <v>0</v>
      </c>
      <c r="X280" s="223">
        <v>0</v>
      </c>
      <c r="Y280" s="223">
        <f>X280*K280</f>
        <v>0</v>
      </c>
      <c r="Z280" s="223">
        <v>0</v>
      </c>
      <c r="AA280" s="224">
        <f>Z280*K280</f>
        <v>0</v>
      </c>
      <c r="AR280" s="23" t="s">
        <v>220</v>
      </c>
      <c r="AT280" s="23" t="s">
        <v>143</v>
      </c>
      <c r="AU280" s="23" t="s">
        <v>81</v>
      </c>
      <c r="AY280" s="23" t="s">
        <v>142</v>
      </c>
      <c r="BE280" s="138">
        <f>IF(U280="základní",N280,0)</f>
        <v>0</v>
      </c>
      <c r="BF280" s="138">
        <f>IF(U280="snížená",N280,0)</f>
        <v>0</v>
      </c>
      <c r="BG280" s="138">
        <f>IF(U280="zákl. přenesená",N280,0)</f>
        <v>0</v>
      </c>
      <c r="BH280" s="138">
        <f>IF(U280="sníž. přenesená",N280,0)</f>
        <v>0</v>
      </c>
      <c r="BI280" s="138">
        <f>IF(U280="nulová",N280,0)</f>
        <v>0</v>
      </c>
      <c r="BJ280" s="23" t="s">
        <v>81</v>
      </c>
      <c r="BK280" s="138">
        <f>ROUND(L280*K280,2)</f>
        <v>0</v>
      </c>
      <c r="BL280" s="23" t="s">
        <v>220</v>
      </c>
      <c r="BM280" s="23" t="s">
        <v>389</v>
      </c>
    </row>
    <row r="281" s="9" customFormat="1" ht="37.44" customHeight="1">
      <c r="B281" s="201"/>
      <c r="C281" s="202"/>
      <c r="D281" s="203" t="s">
        <v>115</v>
      </c>
      <c r="E281" s="203"/>
      <c r="F281" s="203"/>
      <c r="G281" s="203"/>
      <c r="H281" s="203"/>
      <c r="I281" s="203"/>
      <c r="J281" s="203"/>
      <c r="K281" s="203"/>
      <c r="L281" s="203"/>
      <c r="M281" s="203"/>
      <c r="N281" s="264">
        <f>BK281</f>
        <v>0</v>
      </c>
      <c r="O281" s="265"/>
      <c r="P281" s="265"/>
      <c r="Q281" s="265"/>
      <c r="R281" s="204"/>
      <c r="T281" s="205"/>
      <c r="U281" s="202"/>
      <c r="V281" s="202"/>
      <c r="W281" s="206">
        <f>SUM(W282:W286)</f>
        <v>0</v>
      </c>
      <c r="X281" s="202"/>
      <c r="Y281" s="206">
        <f>SUM(Y282:Y286)</f>
        <v>0.26145593</v>
      </c>
      <c r="Z281" s="202"/>
      <c r="AA281" s="207">
        <f>SUM(AA282:AA286)</f>
        <v>0</v>
      </c>
      <c r="AR281" s="208" t="s">
        <v>97</v>
      </c>
      <c r="AT281" s="209" t="s">
        <v>75</v>
      </c>
      <c r="AU281" s="209" t="s">
        <v>76</v>
      </c>
      <c r="AY281" s="208" t="s">
        <v>142</v>
      </c>
      <c r="BK281" s="210">
        <f>SUM(BK282:BK286)</f>
        <v>0</v>
      </c>
    </row>
    <row r="282" s="1" customFormat="1" ht="38.25" customHeight="1">
      <c r="B282" s="47"/>
      <c r="C282" s="214" t="s">
        <v>390</v>
      </c>
      <c r="D282" s="214" t="s">
        <v>143</v>
      </c>
      <c r="E282" s="215" t="s">
        <v>391</v>
      </c>
      <c r="F282" s="216" t="s">
        <v>392</v>
      </c>
      <c r="G282" s="216"/>
      <c r="H282" s="216"/>
      <c r="I282" s="216"/>
      <c r="J282" s="217" t="s">
        <v>393</v>
      </c>
      <c r="K282" s="218">
        <v>24.940999999999999</v>
      </c>
      <c r="L282" s="219">
        <v>0</v>
      </c>
      <c r="M282" s="220"/>
      <c r="N282" s="221">
        <f>ROUND(L282*K282,2)</f>
        <v>0</v>
      </c>
      <c r="O282" s="221"/>
      <c r="P282" s="221"/>
      <c r="Q282" s="221"/>
      <c r="R282" s="49"/>
      <c r="T282" s="222" t="s">
        <v>22</v>
      </c>
      <c r="U282" s="57" t="s">
        <v>41</v>
      </c>
      <c r="V282" s="48"/>
      <c r="W282" s="223">
        <f>V282*K282</f>
        <v>0</v>
      </c>
      <c r="X282" s="223">
        <v>0.0097300000000000008</v>
      </c>
      <c r="Y282" s="223">
        <f>X282*K282</f>
        <v>0.24267593000000001</v>
      </c>
      <c r="Z282" s="223">
        <v>0</v>
      </c>
      <c r="AA282" s="224">
        <f>Z282*K282</f>
        <v>0</v>
      </c>
      <c r="AR282" s="23" t="s">
        <v>220</v>
      </c>
      <c r="AT282" s="23" t="s">
        <v>143</v>
      </c>
      <c r="AU282" s="23" t="s">
        <v>81</v>
      </c>
      <c r="AY282" s="23" t="s">
        <v>142</v>
      </c>
      <c r="BE282" s="138">
        <f>IF(U282="základní",N282,0)</f>
        <v>0</v>
      </c>
      <c r="BF282" s="138">
        <f>IF(U282="snížená",N282,0)</f>
        <v>0</v>
      </c>
      <c r="BG282" s="138">
        <f>IF(U282="zákl. přenesená",N282,0)</f>
        <v>0</v>
      </c>
      <c r="BH282" s="138">
        <f>IF(U282="sníž. přenesená",N282,0)</f>
        <v>0</v>
      </c>
      <c r="BI282" s="138">
        <f>IF(U282="nulová",N282,0)</f>
        <v>0</v>
      </c>
      <c r="BJ282" s="23" t="s">
        <v>81</v>
      </c>
      <c r="BK282" s="138">
        <f>ROUND(L282*K282,2)</f>
        <v>0</v>
      </c>
      <c r="BL282" s="23" t="s">
        <v>220</v>
      </c>
      <c r="BM282" s="23" t="s">
        <v>394</v>
      </c>
    </row>
    <row r="283" s="10" customFormat="1" ht="16.5" customHeight="1">
      <c r="B283" s="225"/>
      <c r="C283" s="226"/>
      <c r="D283" s="226"/>
      <c r="E283" s="227" t="s">
        <v>22</v>
      </c>
      <c r="F283" s="228" t="s">
        <v>395</v>
      </c>
      <c r="G283" s="229"/>
      <c r="H283" s="229"/>
      <c r="I283" s="229"/>
      <c r="J283" s="226"/>
      <c r="K283" s="230">
        <v>24.940999999999999</v>
      </c>
      <c r="L283" s="226"/>
      <c r="M283" s="226"/>
      <c r="N283" s="226"/>
      <c r="O283" s="226"/>
      <c r="P283" s="226"/>
      <c r="Q283" s="226"/>
      <c r="R283" s="231"/>
      <c r="T283" s="232"/>
      <c r="U283" s="226"/>
      <c r="V283" s="226"/>
      <c r="W283" s="226"/>
      <c r="X283" s="226"/>
      <c r="Y283" s="226"/>
      <c r="Z283" s="226"/>
      <c r="AA283" s="233"/>
      <c r="AT283" s="234" t="s">
        <v>150</v>
      </c>
      <c r="AU283" s="234" t="s">
        <v>81</v>
      </c>
      <c r="AV283" s="10" t="s">
        <v>97</v>
      </c>
      <c r="AW283" s="10" t="s">
        <v>34</v>
      </c>
      <c r="AX283" s="10" t="s">
        <v>76</v>
      </c>
      <c r="AY283" s="234" t="s">
        <v>142</v>
      </c>
    </row>
    <row r="284" s="11" customFormat="1" ht="16.5" customHeight="1">
      <c r="B284" s="235"/>
      <c r="C284" s="236"/>
      <c r="D284" s="236"/>
      <c r="E284" s="237" t="s">
        <v>22</v>
      </c>
      <c r="F284" s="238" t="s">
        <v>151</v>
      </c>
      <c r="G284" s="236"/>
      <c r="H284" s="236"/>
      <c r="I284" s="236"/>
      <c r="J284" s="236"/>
      <c r="K284" s="239">
        <v>24.940999999999999</v>
      </c>
      <c r="L284" s="236"/>
      <c r="M284" s="236"/>
      <c r="N284" s="236"/>
      <c r="O284" s="236"/>
      <c r="P284" s="236"/>
      <c r="Q284" s="236"/>
      <c r="R284" s="240"/>
      <c r="T284" s="241"/>
      <c r="U284" s="236"/>
      <c r="V284" s="236"/>
      <c r="W284" s="236"/>
      <c r="X284" s="236"/>
      <c r="Y284" s="236"/>
      <c r="Z284" s="236"/>
      <c r="AA284" s="242"/>
      <c r="AT284" s="243" t="s">
        <v>150</v>
      </c>
      <c r="AU284" s="243" t="s">
        <v>81</v>
      </c>
      <c r="AV284" s="11" t="s">
        <v>147</v>
      </c>
      <c r="AW284" s="11" t="s">
        <v>34</v>
      </c>
      <c r="AX284" s="11" t="s">
        <v>81</v>
      </c>
      <c r="AY284" s="243" t="s">
        <v>142</v>
      </c>
    </row>
    <row r="285" s="1" customFormat="1" ht="25.5" customHeight="1">
      <c r="B285" s="47"/>
      <c r="C285" s="214" t="s">
        <v>396</v>
      </c>
      <c r="D285" s="214" t="s">
        <v>143</v>
      </c>
      <c r="E285" s="215" t="s">
        <v>397</v>
      </c>
      <c r="F285" s="216" t="s">
        <v>398</v>
      </c>
      <c r="G285" s="216"/>
      <c r="H285" s="216"/>
      <c r="I285" s="216"/>
      <c r="J285" s="217" t="s">
        <v>393</v>
      </c>
      <c r="K285" s="218">
        <v>6</v>
      </c>
      <c r="L285" s="219">
        <v>0</v>
      </c>
      <c r="M285" s="220"/>
      <c r="N285" s="221">
        <f>ROUND(L285*K285,2)</f>
        <v>0</v>
      </c>
      <c r="O285" s="221"/>
      <c r="P285" s="221"/>
      <c r="Q285" s="221"/>
      <c r="R285" s="49"/>
      <c r="T285" s="222" t="s">
        <v>22</v>
      </c>
      <c r="U285" s="57" t="s">
        <v>41</v>
      </c>
      <c r="V285" s="48"/>
      <c r="W285" s="223">
        <f>V285*K285</f>
        <v>0</v>
      </c>
      <c r="X285" s="223">
        <v>0.00313</v>
      </c>
      <c r="Y285" s="223">
        <f>X285*K285</f>
        <v>0.018779999999999998</v>
      </c>
      <c r="Z285" s="223">
        <v>0</v>
      </c>
      <c r="AA285" s="224">
        <f>Z285*K285</f>
        <v>0</v>
      </c>
      <c r="AR285" s="23" t="s">
        <v>220</v>
      </c>
      <c r="AT285" s="23" t="s">
        <v>143</v>
      </c>
      <c r="AU285" s="23" t="s">
        <v>81</v>
      </c>
      <c r="AY285" s="23" t="s">
        <v>142</v>
      </c>
      <c r="BE285" s="138">
        <f>IF(U285="základní",N285,0)</f>
        <v>0</v>
      </c>
      <c r="BF285" s="138">
        <f>IF(U285="snížená",N285,0)</f>
        <v>0</v>
      </c>
      <c r="BG285" s="138">
        <f>IF(U285="zákl. přenesená",N285,0)</f>
        <v>0</v>
      </c>
      <c r="BH285" s="138">
        <f>IF(U285="sníž. přenesená",N285,0)</f>
        <v>0</v>
      </c>
      <c r="BI285" s="138">
        <f>IF(U285="nulová",N285,0)</f>
        <v>0</v>
      </c>
      <c r="BJ285" s="23" t="s">
        <v>81</v>
      </c>
      <c r="BK285" s="138">
        <f>ROUND(L285*K285,2)</f>
        <v>0</v>
      </c>
      <c r="BL285" s="23" t="s">
        <v>220</v>
      </c>
      <c r="BM285" s="23" t="s">
        <v>399</v>
      </c>
    </row>
    <row r="286" s="1" customFormat="1" ht="25.5" customHeight="1">
      <c r="B286" s="47"/>
      <c r="C286" s="214" t="s">
        <v>400</v>
      </c>
      <c r="D286" s="214" t="s">
        <v>143</v>
      </c>
      <c r="E286" s="215" t="s">
        <v>401</v>
      </c>
      <c r="F286" s="216" t="s">
        <v>402</v>
      </c>
      <c r="G286" s="216"/>
      <c r="H286" s="216"/>
      <c r="I286" s="216"/>
      <c r="J286" s="217" t="s">
        <v>388</v>
      </c>
      <c r="K286" s="266">
        <v>0</v>
      </c>
      <c r="L286" s="219">
        <v>0</v>
      </c>
      <c r="M286" s="220"/>
      <c r="N286" s="221">
        <f>ROUND(L286*K286,2)</f>
        <v>0</v>
      </c>
      <c r="O286" s="221"/>
      <c r="P286" s="221"/>
      <c r="Q286" s="221"/>
      <c r="R286" s="49"/>
      <c r="T286" s="222" t="s">
        <v>22</v>
      </c>
      <c r="U286" s="57" t="s">
        <v>41</v>
      </c>
      <c r="V286" s="48"/>
      <c r="W286" s="223">
        <f>V286*K286</f>
        <v>0</v>
      </c>
      <c r="X286" s="223">
        <v>0</v>
      </c>
      <c r="Y286" s="223">
        <f>X286*K286</f>
        <v>0</v>
      </c>
      <c r="Z286" s="223">
        <v>0</v>
      </c>
      <c r="AA286" s="224">
        <f>Z286*K286</f>
        <v>0</v>
      </c>
      <c r="AR286" s="23" t="s">
        <v>220</v>
      </c>
      <c r="AT286" s="23" t="s">
        <v>143</v>
      </c>
      <c r="AU286" s="23" t="s">
        <v>81</v>
      </c>
      <c r="AY286" s="23" t="s">
        <v>142</v>
      </c>
      <c r="BE286" s="138">
        <f>IF(U286="základní",N286,0)</f>
        <v>0</v>
      </c>
      <c r="BF286" s="138">
        <f>IF(U286="snížená",N286,0)</f>
        <v>0</v>
      </c>
      <c r="BG286" s="138">
        <f>IF(U286="zákl. přenesená",N286,0)</f>
        <v>0</v>
      </c>
      <c r="BH286" s="138">
        <f>IF(U286="sníž. přenesená",N286,0)</f>
        <v>0</v>
      </c>
      <c r="BI286" s="138">
        <f>IF(U286="nulová",N286,0)</f>
        <v>0</v>
      </c>
      <c r="BJ286" s="23" t="s">
        <v>81</v>
      </c>
      <c r="BK286" s="138">
        <f>ROUND(L286*K286,2)</f>
        <v>0</v>
      </c>
      <c r="BL286" s="23" t="s">
        <v>220</v>
      </c>
      <c r="BM286" s="23" t="s">
        <v>403</v>
      </c>
    </row>
    <row r="287" s="9" customFormat="1" ht="37.44" customHeight="1">
      <c r="B287" s="201"/>
      <c r="C287" s="202"/>
      <c r="D287" s="203" t="s">
        <v>116</v>
      </c>
      <c r="E287" s="203"/>
      <c r="F287" s="203"/>
      <c r="G287" s="203"/>
      <c r="H287" s="203"/>
      <c r="I287" s="203"/>
      <c r="J287" s="203"/>
      <c r="K287" s="203"/>
      <c r="L287" s="203"/>
      <c r="M287" s="203"/>
      <c r="N287" s="267">
        <f>BK287</f>
        <v>0</v>
      </c>
      <c r="O287" s="268"/>
      <c r="P287" s="268"/>
      <c r="Q287" s="268"/>
      <c r="R287" s="204"/>
      <c r="T287" s="205"/>
      <c r="U287" s="202"/>
      <c r="V287" s="202"/>
      <c r="W287" s="206">
        <f>W288</f>
        <v>0</v>
      </c>
      <c r="X287" s="202"/>
      <c r="Y287" s="206">
        <f>Y288</f>
        <v>0.10985</v>
      </c>
      <c r="Z287" s="202"/>
      <c r="AA287" s="207">
        <f>AA288</f>
        <v>0</v>
      </c>
      <c r="AR287" s="208" t="s">
        <v>97</v>
      </c>
      <c r="AT287" s="209" t="s">
        <v>75</v>
      </c>
      <c r="AU287" s="209" t="s">
        <v>76</v>
      </c>
      <c r="AY287" s="208" t="s">
        <v>142</v>
      </c>
      <c r="BK287" s="210">
        <f>BK288</f>
        <v>0</v>
      </c>
    </row>
    <row r="288" s="9" customFormat="1" ht="19.92" customHeight="1">
      <c r="B288" s="201"/>
      <c r="C288" s="202"/>
      <c r="D288" s="211" t="s">
        <v>117</v>
      </c>
      <c r="E288" s="211"/>
      <c r="F288" s="211"/>
      <c r="G288" s="211"/>
      <c r="H288" s="211"/>
      <c r="I288" s="211"/>
      <c r="J288" s="211"/>
      <c r="K288" s="211"/>
      <c r="L288" s="211"/>
      <c r="M288" s="211"/>
      <c r="N288" s="212">
        <f>BK288</f>
        <v>0</v>
      </c>
      <c r="O288" s="213"/>
      <c r="P288" s="213"/>
      <c r="Q288" s="213"/>
      <c r="R288" s="204"/>
      <c r="T288" s="205"/>
      <c r="U288" s="202"/>
      <c r="V288" s="202"/>
      <c r="W288" s="206">
        <f>SUM(W289:W291)</f>
        <v>0</v>
      </c>
      <c r="X288" s="202"/>
      <c r="Y288" s="206">
        <f>SUM(Y289:Y291)</f>
        <v>0.10985</v>
      </c>
      <c r="Z288" s="202"/>
      <c r="AA288" s="207">
        <f>SUM(AA289:AA291)</f>
        <v>0</v>
      </c>
      <c r="AR288" s="208" t="s">
        <v>97</v>
      </c>
      <c r="AT288" s="209" t="s">
        <v>75</v>
      </c>
      <c r="AU288" s="209" t="s">
        <v>81</v>
      </c>
      <c r="AY288" s="208" t="s">
        <v>142</v>
      </c>
      <c r="BK288" s="210">
        <f>SUM(BK289:BK291)</f>
        <v>0</v>
      </c>
    </row>
    <row r="289" s="1" customFormat="1" ht="25.5" customHeight="1">
      <c r="B289" s="47"/>
      <c r="C289" s="214" t="s">
        <v>404</v>
      </c>
      <c r="D289" s="214" t="s">
        <v>143</v>
      </c>
      <c r="E289" s="215" t="s">
        <v>405</v>
      </c>
      <c r="F289" s="216" t="s">
        <v>406</v>
      </c>
      <c r="G289" s="216"/>
      <c r="H289" s="216"/>
      <c r="I289" s="216"/>
      <c r="J289" s="217" t="s">
        <v>407</v>
      </c>
      <c r="K289" s="218">
        <v>1</v>
      </c>
      <c r="L289" s="219">
        <v>0</v>
      </c>
      <c r="M289" s="220"/>
      <c r="N289" s="221">
        <f>ROUND(L289*K289,2)</f>
        <v>0</v>
      </c>
      <c r="O289" s="221"/>
      <c r="P289" s="221"/>
      <c r="Q289" s="221"/>
      <c r="R289" s="49"/>
      <c r="T289" s="222" t="s">
        <v>22</v>
      </c>
      <c r="U289" s="57" t="s">
        <v>41</v>
      </c>
      <c r="V289" s="48"/>
      <c r="W289" s="223">
        <f>V289*K289</f>
        <v>0</v>
      </c>
      <c r="X289" s="223">
        <v>0.00084999999999999995</v>
      </c>
      <c r="Y289" s="223">
        <f>X289*K289</f>
        <v>0.00084999999999999995</v>
      </c>
      <c r="Z289" s="223">
        <v>0</v>
      </c>
      <c r="AA289" s="224">
        <f>Z289*K289</f>
        <v>0</v>
      </c>
      <c r="AR289" s="23" t="s">
        <v>220</v>
      </c>
      <c r="AT289" s="23" t="s">
        <v>143</v>
      </c>
      <c r="AU289" s="23" t="s">
        <v>97</v>
      </c>
      <c r="AY289" s="23" t="s">
        <v>142</v>
      </c>
      <c r="BE289" s="138">
        <f>IF(U289="základní",N289,0)</f>
        <v>0</v>
      </c>
      <c r="BF289" s="138">
        <f>IF(U289="snížená",N289,0)</f>
        <v>0</v>
      </c>
      <c r="BG289" s="138">
        <f>IF(U289="zákl. přenesená",N289,0)</f>
        <v>0</v>
      </c>
      <c r="BH289" s="138">
        <f>IF(U289="sníž. přenesená",N289,0)</f>
        <v>0</v>
      </c>
      <c r="BI289" s="138">
        <f>IF(U289="nulová",N289,0)</f>
        <v>0</v>
      </c>
      <c r="BJ289" s="23" t="s">
        <v>81</v>
      </c>
      <c r="BK289" s="138">
        <f>ROUND(L289*K289,2)</f>
        <v>0</v>
      </c>
      <c r="BL289" s="23" t="s">
        <v>220</v>
      </c>
      <c r="BM289" s="23" t="s">
        <v>408</v>
      </c>
    </row>
    <row r="290" s="1" customFormat="1" ht="25.5" customHeight="1">
      <c r="B290" s="47"/>
      <c r="C290" s="256" t="s">
        <v>409</v>
      </c>
      <c r="D290" s="256" t="s">
        <v>296</v>
      </c>
      <c r="E290" s="257" t="s">
        <v>410</v>
      </c>
      <c r="F290" s="258" t="s">
        <v>411</v>
      </c>
      <c r="G290" s="258"/>
      <c r="H290" s="258"/>
      <c r="I290" s="258"/>
      <c r="J290" s="259" t="s">
        <v>407</v>
      </c>
      <c r="K290" s="260">
        <v>1</v>
      </c>
      <c r="L290" s="261">
        <v>0</v>
      </c>
      <c r="M290" s="262"/>
      <c r="N290" s="263">
        <f>ROUND(L290*K290,2)</f>
        <v>0</v>
      </c>
      <c r="O290" s="221"/>
      <c r="P290" s="221"/>
      <c r="Q290" s="221"/>
      <c r="R290" s="49"/>
      <c r="T290" s="222" t="s">
        <v>22</v>
      </c>
      <c r="U290" s="57" t="s">
        <v>41</v>
      </c>
      <c r="V290" s="48"/>
      <c r="W290" s="223">
        <f>V290*K290</f>
        <v>0</v>
      </c>
      <c r="X290" s="223">
        <v>0.109</v>
      </c>
      <c r="Y290" s="223">
        <f>X290*K290</f>
        <v>0.109</v>
      </c>
      <c r="Z290" s="223">
        <v>0</v>
      </c>
      <c r="AA290" s="224">
        <f>Z290*K290</f>
        <v>0</v>
      </c>
      <c r="AR290" s="23" t="s">
        <v>308</v>
      </c>
      <c r="AT290" s="23" t="s">
        <v>296</v>
      </c>
      <c r="AU290" s="23" t="s">
        <v>97</v>
      </c>
      <c r="AY290" s="23" t="s">
        <v>142</v>
      </c>
      <c r="BE290" s="138">
        <f>IF(U290="základní",N290,0)</f>
        <v>0</v>
      </c>
      <c r="BF290" s="138">
        <f>IF(U290="snížená",N290,0)</f>
        <v>0</v>
      </c>
      <c r="BG290" s="138">
        <f>IF(U290="zákl. přenesená",N290,0)</f>
        <v>0</v>
      </c>
      <c r="BH290" s="138">
        <f>IF(U290="sníž. přenesená",N290,0)</f>
        <v>0</v>
      </c>
      <c r="BI290" s="138">
        <f>IF(U290="nulová",N290,0)</f>
        <v>0</v>
      </c>
      <c r="BJ290" s="23" t="s">
        <v>81</v>
      </c>
      <c r="BK290" s="138">
        <f>ROUND(L290*K290,2)</f>
        <v>0</v>
      </c>
      <c r="BL290" s="23" t="s">
        <v>220</v>
      </c>
      <c r="BM290" s="23" t="s">
        <v>412</v>
      </c>
    </row>
    <row r="291" s="1" customFormat="1" ht="25.5" customHeight="1">
      <c r="B291" s="47"/>
      <c r="C291" s="214" t="s">
        <v>413</v>
      </c>
      <c r="D291" s="214" t="s">
        <v>143</v>
      </c>
      <c r="E291" s="215" t="s">
        <v>414</v>
      </c>
      <c r="F291" s="216" t="s">
        <v>415</v>
      </c>
      <c r="G291" s="216"/>
      <c r="H291" s="216"/>
      <c r="I291" s="216"/>
      <c r="J291" s="217" t="s">
        <v>388</v>
      </c>
      <c r="K291" s="266">
        <v>0</v>
      </c>
      <c r="L291" s="219">
        <v>0</v>
      </c>
      <c r="M291" s="220"/>
      <c r="N291" s="221">
        <f>ROUND(L291*K291,2)</f>
        <v>0</v>
      </c>
      <c r="O291" s="221"/>
      <c r="P291" s="221"/>
      <c r="Q291" s="221"/>
      <c r="R291" s="49"/>
      <c r="T291" s="222" t="s">
        <v>22</v>
      </c>
      <c r="U291" s="57" t="s">
        <v>41</v>
      </c>
      <c r="V291" s="48"/>
      <c r="W291" s="223">
        <f>V291*K291</f>
        <v>0</v>
      </c>
      <c r="X291" s="223">
        <v>0</v>
      </c>
      <c r="Y291" s="223">
        <f>X291*K291</f>
        <v>0</v>
      </c>
      <c r="Z291" s="223">
        <v>0</v>
      </c>
      <c r="AA291" s="224">
        <f>Z291*K291</f>
        <v>0</v>
      </c>
      <c r="AR291" s="23" t="s">
        <v>220</v>
      </c>
      <c r="AT291" s="23" t="s">
        <v>143</v>
      </c>
      <c r="AU291" s="23" t="s">
        <v>97</v>
      </c>
      <c r="AY291" s="23" t="s">
        <v>142</v>
      </c>
      <c r="BE291" s="138">
        <f>IF(U291="základní",N291,0)</f>
        <v>0</v>
      </c>
      <c r="BF291" s="138">
        <f>IF(U291="snížená",N291,0)</f>
        <v>0</v>
      </c>
      <c r="BG291" s="138">
        <f>IF(U291="zákl. přenesená",N291,0)</f>
        <v>0</v>
      </c>
      <c r="BH291" s="138">
        <f>IF(U291="sníž. přenesená",N291,0)</f>
        <v>0</v>
      </c>
      <c r="BI291" s="138">
        <f>IF(U291="nulová",N291,0)</f>
        <v>0</v>
      </c>
      <c r="BJ291" s="23" t="s">
        <v>81</v>
      </c>
      <c r="BK291" s="138">
        <f>ROUND(L291*K291,2)</f>
        <v>0</v>
      </c>
      <c r="BL291" s="23" t="s">
        <v>220</v>
      </c>
      <c r="BM291" s="23" t="s">
        <v>416</v>
      </c>
    </row>
    <row r="292" s="1" customFormat="1" ht="49.92" customHeight="1">
      <c r="B292" s="47"/>
      <c r="C292" s="48"/>
      <c r="D292" s="203" t="s">
        <v>417</v>
      </c>
      <c r="E292" s="48"/>
      <c r="F292" s="48"/>
      <c r="G292" s="48"/>
      <c r="H292" s="48"/>
      <c r="I292" s="48"/>
      <c r="J292" s="48"/>
      <c r="K292" s="48"/>
      <c r="L292" s="48"/>
      <c r="M292" s="48"/>
      <c r="N292" s="264">
        <f>BK292</f>
        <v>0</v>
      </c>
      <c r="O292" s="265"/>
      <c r="P292" s="265"/>
      <c r="Q292" s="265"/>
      <c r="R292" s="49"/>
      <c r="T292" s="185"/>
      <c r="U292" s="48"/>
      <c r="V292" s="48"/>
      <c r="W292" s="48"/>
      <c r="X292" s="48"/>
      <c r="Y292" s="48"/>
      <c r="Z292" s="48"/>
      <c r="AA292" s="101"/>
      <c r="AT292" s="23" t="s">
        <v>75</v>
      </c>
      <c r="AU292" s="23" t="s">
        <v>76</v>
      </c>
      <c r="AY292" s="23" t="s">
        <v>418</v>
      </c>
      <c r="BK292" s="138">
        <f>SUM(BK293:BK297)</f>
        <v>0</v>
      </c>
    </row>
    <row r="293" s="1" customFormat="1" ht="22.32" customHeight="1">
      <c r="B293" s="47"/>
      <c r="C293" s="269" t="s">
        <v>22</v>
      </c>
      <c r="D293" s="269" t="s">
        <v>143</v>
      </c>
      <c r="E293" s="270" t="s">
        <v>22</v>
      </c>
      <c r="F293" s="271" t="s">
        <v>22</v>
      </c>
      <c r="G293" s="271"/>
      <c r="H293" s="271"/>
      <c r="I293" s="271"/>
      <c r="J293" s="272" t="s">
        <v>22</v>
      </c>
      <c r="K293" s="266"/>
      <c r="L293" s="219"/>
      <c r="M293" s="221"/>
      <c r="N293" s="221">
        <f>BK293</f>
        <v>0</v>
      </c>
      <c r="O293" s="221"/>
      <c r="P293" s="221"/>
      <c r="Q293" s="221"/>
      <c r="R293" s="49"/>
      <c r="T293" s="222" t="s">
        <v>22</v>
      </c>
      <c r="U293" s="273" t="s">
        <v>41</v>
      </c>
      <c r="V293" s="48"/>
      <c r="W293" s="48"/>
      <c r="X293" s="48"/>
      <c r="Y293" s="48"/>
      <c r="Z293" s="48"/>
      <c r="AA293" s="101"/>
      <c r="AT293" s="23" t="s">
        <v>418</v>
      </c>
      <c r="AU293" s="23" t="s">
        <v>81</v>
      </c>
      <c r="AY293" s="23" t="s">
        <v>418</v>
      </c>
      <c r="BE293" s="138">
        <f>IF(U293="základní",N293,0)</f>
        <v>0</v>
      </c>
      <c r="BF293" s="138">
        <f>IF(U293="snížená",N293,0)</f>
        <v>0</v>
      </c>
      <c r="BG293" s="138">
        <f>IF(U293="zákl. přenesená",N293,0)</f>
        <v>0</v>
      </c>
      <c r="BH293" s="138">
        <f>IF(U293="sníž. přenesená",N293,0)</f>
        <v>0</v>
      </c>
      <c r="BI293" s="138">
        <f>IF(U293="nulová",N293,0)</f>
        <v>0</v>
      </c>
      <c r="BJ293" s="23" t="s">
        <v>81</v>
      </c>
      <c r="BK293" s="138">
        <f>L293*K293</f>
        <v>0</v>
      </c>
    </row>
    <row r="294" s="1" customFormat="1" ht="22.32" customHeight="1">
      <c r="B294" s="47"/>
      <c r="C294" s="269" t="s">
        <v>22</v>
      </c>
      <c r="D294" s="269" t="s">
        <v>143</v>
      </c>
      <c r="E294" s="270" t="s">
        <v>22</v>
      </c>
      <c r="F294" s="271" t="s">
        <v>22</v>
      </c>
      <c r="G294" s="271"/>
      <c r="H294" s="271"/>
      <c r="I294" s="271"/>
      <c r="J294" s="272" t="s">
        <v>22</v>
      </c>
      <c r="K294" s="266"/>
      <c r="L294" s="219"/>
      <c r="M294" s="221"/>
      <c r="N294" s="221">
        <f>BK294</f>
        <v>0</v>
      </c>
      <c r="O294" s="221"/>
      <c r="P294" s="221"/>
      <c r="Q294" s="221"/>
      <c r="R294" s="49"/>
      <c r="T294" s="222" t="s">
        <v>22</v>
      </c>
      <c r="U294" s="273" t="s">
        <v>41</v>
      </c>
      <c r="V294" s="48"/>
      <c r="W294" s="48"/>
      <c r="X294" s="48"/>
      <c r="Y294" s="48"/>
      <c r="Z294" s="48"/>
      <c r="AA294" s="101"/>
      <c r="AT294" s="23" t="s">
        <v>418</v>
      </c>
      <c r="AU294" s="23" t="s">
        <v>81</v>
      </c>
      <c r="AY294" s="23" t="s">
        <v>418</v>
      </c>
      <c r="BE294" s="138">
        <f>IF(U294="základní",N294,0)</f>
        <v>0</v>
      </c>
      <c r="BF294" s="138">
        <f>IF(U294="snížená",N294,0)</f>
        <v>0</v>
      </c>
      <c r="BG294" s="138">
        <f>IF(U294="zákl. přenesená",N294,0)</f>
        <v>0</v>
      </c>
      <c r="BH294" s="138">
        <f>IF(U294="sníž. přenesená",N294,0)</f>
        <v>0</v>
      </c>
      <c r="BI294" s="138">
        <f>IF(U294="nulová",N294,0)</f>
        <v>0</v>
      </c>
      <c r="BJ294" s="23" t="s">
        <v>81</v>
      </c>
      <c r="BK294" s="138">
        <f>L294*K294</f>
        <v>0</v>
      </c>
    </row>
    <row r="295" s="1" customFormat="1" ht="22.32" customHeight="1">
      <c r="B295" s="47"/>
      <c r="C295" s="269" t="s">
        <v>22</v>
      </c>
      <c r="D295" s="269" t="s">
        <v>143</v>
      </c>
      <c r="E295" s="270" t="s">
        <v>22</v>
      </c>
      <c r="F295" s="271" t="s">
        <v>22</v>
      </c>
      <c r="G295" s="271"/>
      <c r="H295" s="271"/>
      <c r="I295" s="271"/>
      <c r="J295" s="272" t="s">
        <v>22</v>
      </c>
      <c r="K295" s="266"/>
      <c r="L295" s="219"/>
      <c r="M295" s="221"/>
      <c r="N295" s="221">
        <f>BK295</f>
        <v>0</v>
      </c>
      <c r="O295" s="221"/>
      <c r="P295" s="221"/>
      <c r="Q295" s="221"/>
      <c r="R295" s="49"/>
      <c r="T295" s="222" t="s">
        <v>22</v>
      </c>
      <c r="U295" s="273" t="s">
        <v>41</v>
      </c>
      <c r="V295" s="48"/>
      <c r="W295" s="48"/>
      <c r="X295" s="48"/>
      <c r="Y295" s="48"/>
      <c r="Z295" s="48"/>
      <c r="AA295" s="101"/>
      <c r="AT295" s="23" t="s">
        <v>418</v>
      </c>
      <c r="AU295" s="23" t="s">
        <v>81</v>
      </c>
      <c r="AY295" s="23" t="s">
        <v>418</v>
      </c>
      <c r="BE295" s="138">
        <f>IF(U295="základní",N295,0)</f>
        <v>0</v>
      </c>
      <c r="BF295" s="138">
        <f>IF(U295="snížená",N295,0)</f>
        <v>0</v>
      </c>
      <c r="BG295" s="138">
        <f>IF(U295="zákl. přenesená",N295,0)</f>
        <v>0</v>
      </c>
      <c r="BH295" s="138">
        <f>IF(U295="sníž. přenesená",N295,0)</f>
        <v>0</v>
      </c>
      <c r="BI295" s="138">
        <f>IF(U295="nulová",N295,0)</f>
        <v>0</v>
      </c>
      <c r="BJ295" s="23" t="s">
        <v>81</v>
      </c>
      <c r="BK295" s="138">
        <f>L295*K295</f>
        <v>0</v>
      </c>
    </row>
    <row r="296" s="1" customFormat="1" ht="22.32" customHeight="1">
      <c r="B296" s="47"/>
      <c r="C296" s="269" t="s">
        <v>22</v>
      </c>
      <c r="D296" s="269" t="s">
        <v>143</v>
      </c>
      <c r="E296" s="270" t="s">
        <v>22</v>
      </c>
      <c r="F296" s="271" t="s">
        <v>22</v>
      </c>
      <c r="G296" s="271"/>
      <c r="H296" s="271"/>
      <c r="I296" s="271"/>
      <c r="J296" s="272" t="s">
        <v>22</v>
      </c>
      <c r="K296" s="266"/>
      <c r="L296" s="219"/>
      <c r="M296" s="221"/>
      <c r="N296" s="221">
        <f>BK296</f>
        <v>0</v>
      </c>
      <c r="O296" s="221"/>
      <c r="P296" s="221"/>
      <c r="Q296" s="221"/>
      <c r="R296" s="49"/>
      <c r="T296" s="222" t="s">
        <v>22</v>
      </c>
      <c r="U296" s="273" t="s">
        <v>41</v>
      </c>
      <c r="V296" s="48"/>
      <c r="W296" s="48"/>
      <c r="X296" s="48"/>
      <c r="Y296" s="48"/>
      <c r="Z296" s="48"/>
      <c r="AA296" s="101"/>
      <c r="AT296" s="23" t="s">
        <v>418</v>
      </c>
      <c r="AU296" s="23" t="s">
        <v>81</v>
      </c>
      <c r="AY296" s="23" t="s">
        <v>418</v>
      </c>
      <c r="BE296" s="138">
        <f>IF(U296="základní",N296,0)</f>
        <v>0</v>
      </c>
      <c r="BF296" s="138">
        <f>IF(U296="snížená",N296,0)</f>
        <v>0</v>
      </c>
      <c r="BG296" s="138">
        <f>IF(U296="zákl. přenesená",N296,0)</f>
        <v>0</v>
      </c>
      <c r="BH296" s="138">
        <f>IF(U296="sníž. přenesená",N296,0)</f>
        <v>0</v>
      </c>
      <c r="BI296" s="138">
        <f>IF(U296="nulová",N296,0)</f>
        <v>0</v>
      </c>
      <c r="BJ296" s="23" t="s">
        <v>81</v>
      </c>
      <c r="BK296" s="138">
        <f>L296*K296</f>
        <v>0</v>
      </c>
    </row>
    <row r="297" s="1" customFormat="1" ht="22.32" customHeight="1">
      <c r="B297" s="47"/>
      <c r="C297" s="269" t="s">
        <v>22</v>
      </c>
      <c r="D297" s="269" t="s">
        <v>143</v>
      </c>
      <c r="E297" s="270" t="s">
        <v>22</v>
      </c>
      <c r="F297" s="271" t="s">
        <v>22</v>
      </c>
      <c r="G297" s="271"/>
      <c r="H297" s="271"/>
      <c r="I297" s="271"/>
      <c r="J297" s="272" t="s">
        <v>22</v>
      </c>
      <c r="K297" s="266"/>
      <c r="L297" s="219"/>
      <c r="M297" s="221"/>
      <c r="N297" s="221">
        <f>BK297</f>
        <v>0</v>
      </c>
      <c r="O297" s="221"/>
      <c r="P297" s="221"/>
      <c r="Q297" s="221"/>
      <c r="R297" s="49"/>
      <c r="T297" s="222" t="s">
        <v>22</v>
      </c>
      <c r="U297" s="273" t="s">
        <v>41</v>
      </c>
      <c r="V297" s="73"/>
      <c r="W297" s="73"/>
      <c r="X297" s="73"/>
      <c r="Y297" s="73"/>
      <c r="Z297" s="73"/>
      <c r="AA297" s="75"/>
      <c r="AT297" s="23" t="s">
        <v>418</v>
      </c>
      <c r="AU297" s="23" t="s">
        <v>81</v>
      </c>
      <c r="AY297" s="23" t="s">
        <v>418</v>
      </c>
      <c r="BE297" s="138">
        <f>IF(U297="základní",N297,0)</f>
        <v>0</v>
      </c>
      <c r="BF297" s="138">
        <f>IF(U297="snížená",N297,0)</f>
        <v>0</v>
      </c>
      <c r="BG297" s="138">
        <f>IF(U297="zákl. přenesená",N297,0)</f>
        <v>0</v>
      </c>
      <c r="BH297" s="138">
        <f>IF(U297="sníž. přenesená",N297,0)</f>
        <v>0</v>
      </c>
      <c r="BI297" s="138">
        <f>IF(U297="nulová",N297,0)</f>
        <v>0</v>
      </c>
      <c r="BJ297" s="23" t="s">
        <v>81</v>
      </c>
      <c r="BK297" s="138">
        <f>L297*K297</f>
        <v>0</v>
      </c>
    </row>
    <row r="298" s="1" customFormat="1" ht="6.96" customHeight="1">
      <c r="B298" s="76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  <c r="N298" s="77"/>
      <c r="O298" s="77"/>
      <c r="P298" s="77"/>
      <c r="Q298" s="77"/>
      <c r="R298" s="78"/>
    </row>
  </sheetData>
  <sheetProtection sheet="1" formatColumns="0" formatRows="0" objects="1" scenarios="1" spinCount="10" saltValue="l1snNuGSEgtv1T0EdaApzn/n3uSUZN3w+eMVEcgo13D6WArLEGD9Jg5VmLmDtYUrgJzYisihRI55+Yf1zH5iYA==" hashValue="yne7+zuAdial9oU+lWUmAE7AUSKcgFU97+0FQ6tbaqplqHhGa7xIXkCS8BAolRzmeEFEcfZ7c8xH1fDSK8l7Ow==" algorithmName="SHA-512" password="CC35"/>
  <mergeCells count="366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F132:I132"/>
    <mergeCell ref="F133:I133"/>
    <mergeCell ref="F134:I134"/>
    <mergeCell ref="L134:M134"/>
    <mergeCell ref="N134:Q134"/>
    <mergeCell ref="F135:I135"/>
    <mergeCell ref="F136:I136"/>
    <mergeCell ref="F137:I137"/>
    <mergeCell ref="F138:I138"/>
    <mergeCell ref="F139:I139"/>
    <mergeCell ref="F140:I140"/>
    <mergeCell ref="F141:I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F153:I153"/>
    <mergeCell ref="F154:I154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L173:M173"/>
    <mergeCell ref="N173:Q173"/>
    <mergeCell ref="F174:I174"/>
    <mergeCell ref="L174:M174"/>
    <mergeCell ref="N174:Q174"/>
    <mergeCell ref="F175:I175"/>
    <mergeCell ref="F176:I176"/>
    <mergeCell ref="F177:I177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L188:M188"/>
    <mergeCell ref="N188:Q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L198:M198"/>
    <mergeCell ref="N198:Q198"/>
    <mergeCell ref="F199:I199"/>
    <mergeCell ref="F200:I200"/>
    <mergeCell ref="F201:I201"/>
    <mergeCell ref="F202:I202"/>
    <mergeCell ref="L202:M202"/>
    <mergeCell ref="N202:Q202"/>
    <mergeCell ref="F203:I203"/>
    <mergeCell ref="L203:M203"/>
    <mergeCell ref="N203:Q203"/>
    <mergeCell ref="F204:I204"/>
    <mergeCell ref="F205:I205"/>
    <mergeCell ref="F206:I206"/>
    <mergeCell ref="L206:M206"/>
    <mergeCell ref="N206:Q206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12:I212"/>
    <mergeCell ref="F213:I213"/>
    <mergeCell ref="F214:I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F219:I219"/>
    <mergeCell ref="F220:I220"/>
    <mergeCell ref="F221:I221"/>
    <mergeCell ref="F222:I222"/>
    <mergeCell ref="F223:I223"/>
    <mergeCell ref="L223:M223"/>
    <mergeCell ref="N223:Q223"/>
    <mergeCell ref="F224:I224"/>
    <mergeCell ref="F225:I225"/>
    <mergeCell ref="L225:M225"/>
    <mergeCell ref="N225:Q225"/>
    <mergeCell ref="F226:I226"/>
    <mergeCell ref="F227:I227"/>
    <mergeCell ref="L227:M227"/>
    <mergeCell ref="N227:Q227"/>
    <mergeCell ref="F228:I228"/>
    <mergeCell ref="F229:I229"/>
    <mergeCell ref="L229:M229"/>
    <mergeCell ref="N229:Q229"/>
    <mergeCell ref="F230:I230"/>
    <mergeCell ref="F231:I231"/>
    <mergeCell ref="L231:M231"/>
    <mergeCell ref="N231:Q231"/>
    <mergeCell ref="F232:I232"/>
    <mergeCell ref="F233:I233"/>
    <mergeCell ref="F234:I234"/>
    <mergeCell ref="F235:I235"/>
    <mergeCell ref="F236:I236"/>
    <mergeCell ref="L236:M236"/>
    <mergeCell ref="N236:Q236"/>
    <mergeCell ref="F237:I237"/>
    <mergeCell ref="L237:M237"/>
    <mergeCell ref="N237:Q237"/>
    <mergeCell ref="F239:I239"/>
    <mergeCell ref="L239:M239"/>
    <mergeCell ref="N239:Q239"/>
    <mergeCell ref="F240:I240"/>
    <mergeCell ref="L240:M240"/>
    <mergeCell ref="N240:Q240"/>
    <mergeCell ref="F242:I242"/>
    <mergeCell ref="L242:M242"/>
    <mergeCell ref="N242:Q242"/>
    <mergeCell ref="F243:I243"/>
    <mergeCell ref="L243:M243"/>
    <mergeCell ref="N243:Q243"/>
    <mergeCell ref="F244:I244"/>
    <mergeCell ref="F245:I245"/>
    <mergeCell ref="F246:I246"/>
    <mergeCell ref="F248:I248"/>
    <mergeCell ref="L248:M248"/>
    <mergeCell ref="N248:Q248"/>
    <mergeCell ref="F249:I249"/>
    <mergeCell ref="F250:I250"/>
    <mergeCell ref="F251:I251"/>
    <mergeCell ref="F252:I252"/>
    <mergeCell ref="F253:I253"/>
    <mergeCell ref="F254:I254"/>
    <mergeCell ref="L254:M254"/>
    <mergeCell ref="N254:Q254"/>
    <mergeCell ref="F255:I255"/>
    <mergeCell ref="L255:M255"/>
    <mergeCell ref="N255:Q255"/>
    <mergeCell ref="F256:I256"/>
    <mergeCell ref="F257:I257"/>
    <mergeCell ref="F258:I258"/>
    <mergeCell ref="F259:I259"/>
    <mergeCell ref="F260:I260"/>
    <mergeCell ref="F261:I261"/>
    <mergeCell ref="F262:I262"/>
    <mergeCell ref="F264:I264"/>
    <mergeCell ref="L264:M264"/>
    <mergeCell ref="N264:Q264"/>
    <mergeCell ref="F266:I266"/>
    <mergeCell ref="L266:M266"/>
    <mergeCell ref="N266:Q266"/>
    <mergeCell ref="F268:I268"/>
    <mergeCell ref="L268:M268"/>
    <mergeCell ref="N268:Q268"/>
    <mergeCell ref="F269:I269"/>
    <mergeCell ref="F270:I270"/>
    <mergeCell ref="F271:I271"/>
    <mergeCell ref="F272:I272"/>
    <mergeCell ref="F273:I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F278:I278"/>
    <mergeCell ref="F279:I279"/>
    <mergeCell ref="L279:M279"/>
    <mergeCell ref="N279:Q279"/>
    <mergeCell ref="F280:I280"/>
    <mergeCell ref="L280:M280"/>
    <mergeCell ref="N280:Q280"/>
    <mergeCell ref="F282:I282"/>
    <mergeCell ref="L282:M282"/>
    <mergeCell ref="N282:Q282"/>
    <mergeCell ref="F283:I283"/>
    <mergeCell ref="F284:I284"/>
    <mergeCell ref="F285:I285"/>
    <mergeCell ref="L285:M285"/>
    <mergeCell ref="N285:Q285"/>
    <mergeCell ref="F286:I286"/>
    <mergeCell ref="L286:M286"/>
    <mergeCell ref="N286:Q286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N127:Q127"/>
    <mergeCell ref="N128:Q128"/>
    <mergeCell ref="N129:Q129"/>
    <mergeCell ref="N155:Q155"/>
    <mergeCell ref="N207:Q207"/>
    <mergeCell ref="N238:Q238"/>
    <mergeCell ref="N241:Q241"/>
    <mergeCell ref="N247:Q247"/>
    <mergeCell ref="N263:Q263"/>
    <mergeCell ref="N265:Q265"/>
    <mergeCell ref="N267:Q267"/>
    <mergeCell ref="N281:Q281"/>
    <mergeCell ref="N287:Q287"/>
    <mergeCell ref="N288:Q288"/>
    <mergeCell ref="N292:Q292"/>
    <mergeCell ref="H1:K1"/>
    <mergeCell ref="S2:AC2"/>
  </mergeCells>
  <dataValidations count="2">
    <dataValidation type="list" allowBlank="1" showInputMessage="1" showErrorMessage="1" error="Povoleny jsou hodnoty K, M." sqref="D293:D298">
      <formula1>"K, M"</formula1>
    </dataValidation>
    <dataValidation type="list" allowBlank="1" showInputMessage="1" showErrorMessage="1" error="Povoleny jsou hodnoty základní, snížená, zákl. přenesená, sníž. přenesená, nulová." sqref="U293:U29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2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NTBSVOBODOVA\spravce</dc:creator>
  <cp:lastModifiedBy>NTBSVOBODOVA\spravce</cp:lastModifiedBy>
  <dcterms:created xsi:type="dcterms:W3CDTF">2018-05-07T12:02:49Z</dcterms:created>
  <dcterms:modified xsi:type="dcterms:W3CDTF">2018-05-07T12:02:51Z</dcterms:modified>
</cp:coreProperties>
</file>